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640" windowHeight="8190" activeTab="1"/>
  </bookViews>
  <sheets>
    <sheet name="CHI 9 THÁNG 2019" sheetId="1" r:id="rId1"/>
    <sheet name="ƯỚC THU 9 THÁNG 2019" sheetId="2" r:id="rId2"/>
  </sheets>
  <definedNames>
    <definedName name="_xlnm.Print_Titles" localSheetId="0">'CHI 9 THÁNG 2019'!$3:$6</definedName>
  </definedNames>
  <calcPr fullCalcOnLoad="1"/>
</workbook>
</file>

<file path=xl/sharedStrings.xml><?xml version="1.0" encoding="utf-8"?>
<sst xmlns="http://schemas.openxmlformats.org/spreadsheetml/2006/main" count="122" uniqueCount="119">
  <si>
    <t>TT</t>
  </si>
  <si>
    <t>A</t>
  </si>
  <si>
    <t>B</t>
  </si>
  <si>
    <t>Số TT</t>
  </si>
  <si>
    <t xml:space="preserve">Nội dung các khoản chi </t>
  </si>
  <si>
    <t xml:space="preserve">So cùng kỳ </t>
  </si>
  <si>
    <t>I</t>
  </si>
  <si>
    <t xml:space="preserve">CHI ĐẦU TƯ PHÁT TRIỂN </t>
  </si>
  <si>
    <t xml:space="preserve">Chi đầu tư XDCB </t>
  </si>
  <si>
    <r>
      <t>Trong đó</t>
    </r>
    <r>
      <rPr>
        <i/>
        <sz val="13"/>
        <rFont val="Times New Roman"/>
        <family val="1"/>
      </rPr>
      <t>:  chi đầu tư cho giáo dục và dạy nghề</t>
    </r>
  </si>
  <si>
    <t xml:space="preserve">Chi đầu tư tạo lập Quỹ phát triển đất </t>
  </si>
  <si>
    <t>II</t>
  </si>
  <si>
    <t xml:space="preserve">CHI THƯỜNG XUYÊN </t>
  </si>
  <si>
    <t>Chi sự nghiệp kinh tế</t>
  </si>
  <si>
    <t>a</t>
  </si>
  <si>
    <t xml:space="preserve">Sự nghiệp nông, lâm nghiệp </t>
  </si>
  <si>
    <t>b</t>
  </si>
  <si>
    <t>Sự nghiệp giao thông</t>
  </si>
  <si>
    <t xml:space="preserve">Trong đó: - KP đảm bảo trật tự ATGT </t>
  </si>
  <si>
    <t>c</t>
  </si>
  <si>
    <t xml:space="preserve">Sự nghiệp thị chính </t>
  </si>
  <si>
    <t>d</t>
  </si>
  <si>
    <t xml:space="preserve"> Chi Quy hoạch thương mại, du lịch </t>
  </si>
  <si>
    <t>e</t>
  </si>
  <si>
    <t xml:space="preserve">Sự nghiệp kinh tế khác </t>
  </si>
  <si>
    <t xml:space="preserve"> + Đội Quản lý trật tự  đô thị </t>
  </si>
  <si>
    <t xml:space="preserve"> + KP hỗ trợ địa phương SX lúa theo Nghị định số 35/2015/NĐ-CP </t>
  </si>
  <si>
    <t xml:space="preserve"> + Kinh phí đô thị loại  III, IV, V</t>
  </si>
  <si>
    <t xml:space="preserve">Sự nghiệp môi trường </t>
  </si>
  <si>
    <t xml:space="preserve">Chi sự nghiệp giáo dục và đào tạo </t>
  </si>
  <si>
    <t xml:space="preserve"> - Sự nghiệp giáo dục</t>
  </si>
  <si>
    <t xml:space="preserve">    + Mở lớp TCTC</t>
  </si>
  <si>
    <t xml:space="preserve">    + Mở các lớp bồi dưỡng thường xuyên </t>
  </si>
  <si>
    <t xml:space="preserve">Chi sự nghiệp Y tế </t>
  </si>
  <si>
    <t xml:space="preserve">Chi sự nghiệp Khoa học và Công nghệ </t>
  </si>
  <si>
    <t xml:space="preserve">Chi sự nghiệp văn hoá- thông tin </t>
  </si>
  <si>
    <t xml:space="preserve">Chi sự nghiệp Thể dục -Thể thao </t>
  </si>
  <si>
    <t>Chi sự nghiệp phát thanh truyền hình</t>
  </si>
  <si>
    <t>Chi đảm bảo XH</t>
  </si>
  <si>
    <t>Chi QL hành chính, Đảng, đoàn thể, TCXH</t>
  </si>
  <si>
    <t xml:space="preserve"> - Quản lý Nhà nước </t>
  </si>
  <si>
    <t xml:space="preserve"> - Các CQ Đảng</t>
  </si>
  <si>
    <t xml:space="preserve"> - Mặt trận Tổ quốc và các tổ chức chính trị xã hội</t>
  </si>
  <si>
    <t xml:space="preserve"> - Tổ chức xã hội</t>
  </si>
  <si>
    <t xml:space="preserve">Chi an ninh - Quốc phòng </t>
  </si>
  <si>
    <t xml:space="preserve"> - An ninh </t>
  </si>
  <si>
    <t xml:space="preserve"> - Quốc phòng </t>
  </si>
  <si>
    <t xml:space="preserve">Chi khác </t>
  </si>
  <si>
    <t>III</t>
  </si>
  <si>
    <t xml:space="preserve">CHI TẠM ỨNG NGÂN SÁCH </t>
  </si>
  <si>
    <t xml:space="preserve">TỈNH GIAO </t>
  </si>
  <si>
    <t xml:space="preserve"> Chi XDCB từ nguồn bổ sung MT tỉnh ( Nguồn XSKT)</t>
  </si>
  <si>
    <t xml:space="preserve">So sánh % </t>
  </si>
  <si>
    <t xml:space="preserve">DT tỉnh </t>
  </si>
  <si>
    <t>6=5/1</t>
  </si>
  <si>
    <t>C</t>
  </si>
  <si>
    <t xml:space="preserve">CHI NỘP TRẢ KINH PHÍ CẤP TRÊN </t>
  </si>
  <si>
    <t>D</t>
  </si>
  <si>
    <t xml:space="preserve">CHI BỔ SUNG CHO NGÂN SÁCH CẤP DƯỚI </t>
  </si>
  <si>
    <t>DỰ TOÁN NĂM  2018</t>
  </si>
  <si>
    <t>g</t>
  </si>
  <si>
    <t>Sự nghiệp kinh tế cấp xã</t>
  </si>
  <si>
    <t xml:space="preserve"> - Chi sự nghiệp đào tạo, nghề nghiệp bao gồm: </t>
  </si>
  <si>
    <t xml:space="preserve"> + Kinh phí mở lớp chính trị chờ phân bổ</t>
  </si>
  <si>
    <t xml:space="preserve"> - Kinh phí mua sắm, sữa chữa các cơ quan, đơn vị HCSN</t>
  </si>
  <si>
    <t>Dự phòng theo quy định</t>
  </si>
  <si>
    <t>Chi từ nguồn ngân sách tỉnh bổ sung có mục tiêu</t>
  </si>
  <si>
    <t xml:space="preserve"> - Chi sự nghiệp giáo dục, đào tạo, nghề nghiệp</t>
  </si>
  <si>
    <t xml:space="preserve"> - Chi sự nghiệp kinh tế</t>
  </si>
  <si>
    <t xml:space="preserve"> - Chi QLHC, đảng, đoàn thể</t>
  </si>
  <si>
    <t>IV</t>
  </si>
  <si>
    <t>So dự toán</t>
  </si>
  <si>
    <t>E</t>
  </si>
  <si>
    <t>h</t>
  </si>
  <si>
    <t>Hỗ trợ phát triển nông nghiệp ứng dụng công nghệ cao gắn với cơ cấu lại nông nghiệp</t>
  </si>
  <si>
    <t>Kinh phí chưa phân bổ</t>
  </si>
  <si>
    <t xml:space="preserve"> - Chi sự nghiệp môi trường</t>
  </si>
  <si>
    <t xml:space="preserve">DỰ TOÁN NĂM 2019 </t>
  </si>
  <si>
    <t>ỦY THÁC VỐN CHO NGÂN HÀNG CSXH CHI NHÁNH TN</t>
  </si>
  <si>
    <t xml:space="preserve">CÁC KHOẢN CHI NGOÀI CÔNG THỨC </t>
  </si>
  <si>
    <t>F</t>
  </si>
  <si>
    <t>TỔNG CÁC KHOẢN CHI CÂN ĐỐI NGÂN SÁCH ( I+II+III+IV)</t>
  </si>
  <si>
    <t>TỔNG CHI NGÂN SÁCH ĐỊA PHƯƠNG</t>
  </si>
  <si>
    <t xml:space="preserve">Chi tạo nguồn CCTL </t>
  </si>
  <si>
    <t xml:space="preserve">      ĐVT:   đồng </t>
  </si>
  <si>
    <t>NỘI DUNG THU</t>
  </si>
  <si>
    <t>DỰ TOÁN THU NĂM 2019</t>
  </si>
  <si>
    <t>So sánh  % DT</t>
  </si>
  <si>
    <t xml:space="preserve">So cùng </t>
  </si>
  <si>
    <t>kỳ</t>
  </si>
  <si>
    <r>
      <t xml:space="preserve"> </t>
    </r>
    <r>
      <rPr>
        <b/>
        <u val="single"/>
        <sz val="12"/>
        <rFont val="Times New Roman"/>
        <family val="1"/>
      </rPr>
      <t>TỔNG THU NỘI ĐỊA</t>
    </r>
  </si>
  <si>
    <t>THU TỪ KHU VỰC CTN, DỊCH VỤ NQD</t>
  </si>
  <si>
    <t xml:space="preserve"> - Thuế Giá trị Gia tăng</t>
  </si>
  <si>
    <t xml:space="preserve"> - Thuế Thu nhập doanh nghiệp</t>
  </si>
  <si>
    <t xml:space="preserve"> - Thuế tiêu thụ đặc biệt</t>
  </si>
  <si>
    <t xml:space="preserve"> - Thuế Tài nguyên </t>
  </si>
  <si>
    <t xml:space="preserve">LỆ PHÍ TRƯỚC BẠ </t>
  </si>
  <si>
    <t xml:space="preserve"> - Thu lệ phí trước bạ nhà đất </t>
  </si>
  <si>
    <t xml:space="preserve"> - Lệ phí TB mô tô, xe máy, tàu thuyền </t>
  </si>
  <si>
    <t>THU TIỀN SỬ DỤNG ĐẤT</t>
  </si>
  <si>
    <t xml:space="preserve">THUẾ SD ĐẤT PHI NÔNG NGHIỆP </t>
  </si>
  <si>
    <t>THU PHÍ - LỆ PHÍ</t>
  </si>
  <si>
    <t xml:space="preserve"> Trong đó : lệ phí Môn bài</t>
  </si>
  <si>
    <t>THUẾ THU NHẬP CÁ NHÂN</t>
  </si>
  <si>
    <t>THU TIỀN CHO THUÊ MẶT ĐẤT, MẶT NƯỚC</t>
  </si>
  <si>
    <t>THU KHÁC NSNN</t>
  </si>
  <si>
    <t xml:space="preserve"> Trong đó : + Thu phạt ATGT</t>
  </si>
  <si>
    <t xml:space="preserve">                   + Thu khác còn lại </t>
  </si>
  <si>
    <t>THU KHÁC TẠI XÃ</t>
  </si>
  <si>
    <t>Ước chi cả năm 2019</t>
  </si>
  <si>
    <t>Năm 2018</t>
  </si>
  <si>
    <t>Ước cả năm 2019</t>
  </si>
  <si>
    <t>Ước thu 3 tháng cuối năm 2019</t>
  </si>
  <si>
    <t>5=4/1</t>
  </si>
  <si>
    <t>Thực hiện thu 9 tháng năm 2019</t>
  </si>
  <si>
    <t>Thực hiện chi đến tháng 9 năm 2019</t>
  </si>
  <si>
    <t>Ước chi 3 tháng cuối năm 2019</t>
  </si>
  <si>
    <t>II-  CHI NGÂN SÁCH 9 THÁNG NĂM 2019</t>
  </si>
  <si>
    <t>I - PHẦN THU NGÂN SÁCH 9 THÁNG NĂM 2019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</si>
</sst>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,,"/>
    <numFmt numFmtId="165" formatCode="#,##0.000"/>
    <numFmt numFmtId="166" formatCode="#,##0,"/>
    <numFmt numFmtId="167" formatCode="#,##0.0"/>
    <numFmt numFmtId="168" formatCode="#,##0.0000"/>
  </numFmts>
  <fonts count="27">
    <font>
      <sz val="12"/>
      <name val="Times New Roman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name val="VNI-Times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VNI-Times"/>
      <family val="0"/>
    </font>
    <font>
      <i/>
      <sz val="10"/>
      <name val="Times New Roman"/>
      <family val="1"/>
    </font>
    <font>
      <sz val="8"/>
      <name val="Times New Roman"/>
      <family val="0"/>
    </font>
    <font>
      <sz val="12"/>
      <name val="VNI-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VNI-Times"/>
      <family val="0"/>
    </font>
    <font>
      <sz val="13"/>
      <name val="Times New Roman"/>
      <family val="1"/>
    </font>
    <font>
      <i/>
      <u val="single"/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VNI-Times"/>
      <family val="0"/>
    </font>
    <font>
      <b/>
      <sz val="9"/>
      <color indexed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0"/>
      <color indexed="12"/>
      <name val="VNI-Times"/>
      <family val="0"/>
    </font>
    <font>
      <i/>
      <sz val="11"/>
      <name val="Times New Roman"/>
      <family val="1"/>
    </font>
    <font>
      <i/>
      <sz val="11"/>
      <name val="VNI-Times"/>
      <family val="0"/>
    </font>
    <font>
      <i/>
      <sz val="12"/>
      <color indexed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3" fontId="6" fillId="0" borderId="1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6" fillId="0" borderId="7" xfId="0" applyNumberFormat="1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/>
    </xf>
    <xf numFmtId="2" fontId="6" fillId="0" borderId="1" xfId="0" applyNumberFormat="1" applyFont="1" applyFill="1" applyBorder="1" applyAlignment="1">
      <alignment/>
    </xf>
    <xf numFmtId="0" fontId="14" fillId="0" borderId="1" xfId="0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15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3" fillId="0" borderId="1" xfId="0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4" fillId="0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6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0" fontId="17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8" fillId="0" borderId="1" xfId="0" applyNumberFormat="1" applyFont="1" applyFill="1" applyBorder="1" applyAlignment="1">
      <alignment/>
    </xf>
    <xf numFmtId="0" fontId="14" fillId="0" borderId="1" xfId="0" applyNumberFormat="1" applyFont="1" applyBorder="1" applyAlignment="1">
      <alignment/>
    </xf>
    <xf numFmtId="2" fontId="13" fillId="0" borderId="7" xfId="0" applyNumberFormat="1" applyFont="1" applyFill="1" applyBorder="1" applyAlignment="1">
      <alignment/>
    </xf>
    <xf numFmtId="2" fontId="13" fillId="0" borderId="1" xfId="0" applyNumberFormat="1" applyFont="1" applyFill="1" applyBorder="1" applyAlignment="1">
      <alignment/>
    </xf>
    <xf numFmtId="2" fontId="10" fillId="0" borderId="1" xfId="0" applyNumberFormat="1" applyFont="1" applyFill="1" applyBorder="1" applyAlignment="1">
      <alignment/>
    </xf>
    <xf numFmtId="2" fontId="10" fillId="0" borderId="8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7" fillId="0" borderId="8" xfId="0" applyFont="1" applyFill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8" xfId="0" applyNumberFormat="1" applyFont="1" applyFill="1" applyBorder="1" applyAlignment="1">
      <alignment/>
    </xf>
    <xf numFmtId="2" fontId="0" fillId="0" borderId="8" xfId="0" applyNumberFormat="1" applyFont="1" applyFill="1" applyBorder="1" applyAlignment="1">
      <alignment/>
    </xf>
    <xf numFmtId="2" fontId="6" fillId="0" borderId="5" xfId="0" applyNumberFormat="1" applyFont="1" applyFill="1" applyBorder="1" applyAlignment="1">
      <alignment/>
    </xf>
    <xf numFmtId="3" fontId="13" fillId="0" borderId="7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10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/>
    </xf>
    <xf numFmtId="3" fontId="13" fillId="0" borderId="8" xfId="0" applyNumberFormat="1" applyFont="1" applyFill="1" applyBorder="1" applyAlignment="1">
      <alignment/>
    </xf>
    <xf numFmtId="3" fontId="6" fillId="0" borderId="8" xfId="0" applyNumberFormat="1" applyFont="1" applyFill="1" applyBorder="1" applyAlignment="1">
      <alignment/>
    </xf>
    <xf numFmtId="0" fontId="16" fillId="0" borderId="1" xfId="0" applyNumberFormat="1" applyFont="1" applyFill="1" applyBorder="1" applyAlignment="1">
      <alignment/>
    </xf>
    <xf numFmtId="0" fontId="1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1" fillId="0" borderId="12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6" fillId="0" borderId="12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3" fontId="6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6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0" fontId="6" fillId="0" borderId="2" xfId="0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2" fontId="10" fillId="0" borderId="17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18" xfId="0" applyNumberFormat="1" applyFont="1" applyBorder="1" applyAlignment="1">
      <alignment/>
    </xf>
    <xf numFmtId="0" fontId="3" fillId="0" borderId="18" xfId="0" applyFont="1" applyBorder="1" applyAlignment="1">
      <alignment/>
    </xf>
    <xf numFmtId="4" fontId="18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17" fontId="19" fillId="0" borderId="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7" xfId="0" applyNumberFormat="1" applyFont="1" applyBorder="1" applyAlignment="1">
      <alignment horizontal="center"/>
    </xf>
    <xf numFmtId="3" fontId="21" fillId="0" borderId="7" xfId="0" applyNumberFormat="1" applyFont="1" applyBorder="1" applyAlignment="1">
      <alignment/>
    </xf>
    <xf numFmtId="2" fontId="20" fillId="0" borderId="2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6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22" fillId="0" borderId="1" xfId="0" applyFont="1" applyBorder="1" applyAlignment="1">
      <alignment/>
    </xf>
    <xf numFmtId="0" fontId="2" fillId="0" borderId="1" xfId="0" applyNumberFormat="1" applyFont="1" applyBorder="1" applyAlignment="1">
      <alignment/>
    </xf>
    <xf numFmtId="3" fontId="23" fillId="0" borderId="2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4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2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3" fontId="23" fillId="0" borderId="2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13" fillId="2" borderId="8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3" fontId="6" fillId="2" borderId="10" xfId="0" applyNumberFormat="1" applyFont="1" applyFill="1" applyBorder="1" applyAlignment="1">
      <alignment/>
    </xf>
    <xf numFmtId="3" fontId="13" fillId="2" borderId="2" xfId="0" applyNumberFormat="1" applyFont="1" applyFill="1" applyBorder="1" applyAlignment="1">
      <alignment/>
    </xf>
    <xf numFmtId="3" fontId="26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/>
    </xf>
    <xf numFmtId="0" fontId="6" fillId="0" borderId="1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1">
      <selection activeCell="E34" sqref="E34"/>
    </sheetView>
  </sheetViews>
  <sheetFormatPr defaultColWidth="9.00390625" defaultRowHeight="15.75"/>
  <cols>
    <col min="1" max="1" width="6.50390625" style="1" customWidth="1"/>
    <col min="2" max="2" width="53.875" style="1" customWidth="1"/>
    <col min="3" max="3" width="2.125" style="1" hidden="1" customWidth="1"/>
    <col min="4" max="4" width="15.75390625" style="1" customWidth="1"/>
    <col min="5" max="5" width="15.00390625" style="1" customWidth="1"/>
    <col min="6" max="6" width="15.75390625" style="1" customWidth="1"/>
    <col min="7" max="7" width="14.375" style="26" customWidth="1"/>
    <col min="8" max="8" width="8.875" style="1" hidden="1" customWidth="1"/>
    <col min="9" max="9" width="8.875" style="1" customWidth="1"/>
    <col min="10" max="10" width="8.75390625" style="1" customWidth="1"/>
    <col min="11" max="11" width="15.125" style="1" customWidth="1"/>
    <col min="12" max="12" width="11.00390625" style="1" customWidth="1"/>
    <col min="13" max="16384" width="9.00390625" style="1" customWidth="1"/>
  </cols>
  <sheetData>
    <row r="1" spans="1:6" ht="21" customHeight="1">
      <c r="A1" s="193" t="s">
        <v>117</v>
      </c>
      <c r="B1" s="193"/>
      <c r="C1" s="193"/>
      <c r="D1" s="193"/>
      <c r="E1" s="67"/>
      <c r="F1" s="67"/>
    </row>
    <row r="2" spans="3:8" ht="17.25">
      <c r="C2" s="5"/>
      <c r="D2" s="6"/>
      <c r="E2" s="6"/>
      <c r="F2" s="5"/>
      <c r="H2" s="6"/>
    </row>
    <row r="3" spans="1:11" ht="19.5" customHeight="1">
      <c r="A3" s="194" t="s">
        <v>3</v>
      </c>
      <c r="B3" s="194" t="s">
        <v>4</v>
      </c>
      <c r="C3" s="68" t="s">
        <v>59</v>
      </c>
      <c r="D3" s="197" t="s">
        <v>77</v>
      </c>
      <c r="E3" s="200" t="s">
        <v>115</v>
      </c>
      <c r="F3" s="200" t="s">
        <v>116</v>
      </c>
      <c r="G3" s="200" t="s">
        <v>109</v>
      </c>
      <c r="H3" s="71" t="s">
        <v>52</v>
      </c>
      <c r="I3" s="187" t="s">
        <v>71</v>
      </c>
      <c r="J3" s="190" t="s">
        <v>5</v>
      </c>
      <c r="K3" s="1">
        <v>2018</v>
      </c>
    </row>
    <row r="4" spans="1:10" ht="16.5" customHeight="1">
      <c r="A4" s="195" t="s">
        <v>0</v>
      </c>
      <c r="B4" s="195"/>
      <c r="C4" s="69" t="s">
        <v>50</v>
      </c>
      <c r="D4" s="198"/>
      <c r="E4" s="201"/>
      <c r="F4" s="201"/>
      <c r="G4" s="201"/>
      <c r="H4" s="203" t="s">
        <v>53</v>
      </c>
      <c r="I4" s="188"/>
      <c r="J4" s="191"/>
    </row>
    <row r="5" spans="1:10" ht="18" customHeight="1">
      <c r="A5" s="196"/>
      <c r="B5" s="196"/>
      <c r="C5" s="70"/>
      <c r="D5" s="199"/>
      <c r="E5" s="202"/>
      <c r="F5" s="202"/>
      <c r="G5" s="202"/>
      <c r="H5" s="204"/>
      <c r="I5" s="189"/>
      <c r="J5" s="192"/>
    </row>
    <row r="6" spans="1:10" ht="19.5" customHeight="1">
      <c r="A6" s="7">
        <v>1</v>
      </c>
      <c r="B6" s="7">
        <v>2</v>
      </c>
      <c r="C6" s="8">
        <v>1</v>
      </c>
      <c r="D6" s="9">
        <v>3</v>
      </c>
      <c r="E6" s="10">
        <v>4</v>
      </c>
      <c r="F6" s="10">
        <v>5</v>
      </c>
      <c r="G6" s="85">
        <v>6</v>
      </c>
      <c r="H6" s="11" t="s">
        <v>54</v>
      </c>
      <c r="I6" s="9">
        <v>7</v>
      </c>
      <c r="J6" s="9">
        <v>8</v>
      </c>
    </row>
    <row r="7" spans="1:11" s="23" customFormat="1" ht="19.5" customHeight="1">
      <c r="A7" s="92"/>
      <c r="B7" s="93" t="s">
        <v>82</v>
      </c>
      <c r="C7" s="94"/>
      <c r="D7" s="95">
        <f>D8+D53+D72+D73+D74+D75+D76</f>
        <v>556180000000</v>
      </c>
      <c r="E7" s="95">
        <v>431440208245</v>
      </c>
      <c r="F7" s="95">
        <f>F8+F53</f>
        <v>409897791755</v>
      </c>
      <c r="G7" s="95">
        <f>G8+G53</f>
        <v>841338000000</v>
      </c>
      <c r="H7" s="91"/>
      <c r="I7" s="52">
        <f aca="true" t="shared" si="0" ref="I7:I12">G7/D7*100</f>
        <v>151.27081160775288</v>
      </c>
      <c r="J7" s="52">
        <f>G7/K7*100</f>
        <v>110.33518891312978</v>
      </c>
      <c r="K7" s="95">
        <f>K8+K53+K72+K73+K74+K75+K76</f>
        <v>762529169785</v>
      </c>
    </row>
    <row r="8" spans="1:11" ht="24.75" customHeight="1">
      <c r="A8" s="77" t="s">
        <v>1</v>
      </c>
      <c r="B8" s="66" t="s">
        <v>81</v>
      </c>
      <c r="C8" s="53" t="e">
        <f>C9+C14+C53</f>
        <v>#REF!</v>
      </c>
      <c r="D8" s="53">
        <f>D9+D14+D51+D52</f>
        <v>538031000000</v>
      </c>
      <c r="E8" s="53">
        <v>423989776628</v>
      </c>
      <c r="F8" s="53">
        <f>F9+F14+F51+F52</f>
        <v>399139223372</v>
      </c>
      <c r="G8" s="53">
        <f>G9+G14+G51+G52</f>
        <v>823129000000</v>
      </c>
      <c r="H8" s="41" t="e">
        <f>G8/C8*100</f>
        <v>#REF!</v>
      </c>
      <c r="I8" s="12">
        <f t="shared" si="0"/>
        <v>152.98914003096476</v>
      </c>
      <c r="J8" s="12">
        <f>G8/K8*100</f>
        <v>126.97198114520552</v>
      </c>
      <c r="K8" s="53">
        <f>K9+K14+K51+K52</f>
        <v>648276094124</v>
      </c>
    </row>
    <row r="9" spans="1:11" ht="24.75" customHeight="1">
      <c r="A9" s="65" t="s">
        <v>6</v>
      </c>
      <c r="B9" s="13" t="s">
        <v>7</v>
      </c>
      <c r="C9" s="54" t="e">
        <f>C10+C11+C12+C13</f>
        <v>#REF!</v>
      </c>
      <c r="D9" s="54">
        <f>D10+D12+D13</f>
        <v>93400000000</v>
      </c>
      <c r="E9" s="54">
        <v>139274163918</v>
      </c>
      <c r="F9" s="54">
        <f>F10+F12+F13</f>
        <v>219115836082</v>
      </c>
      <c r="G9" s="54">
        <f>G10+G12+G13</f>
        <v>358390000000</v>
      </c>
      <c r="H9" s="42" t="e">
        <f>G9/C9*100</f>
        <v>#REF!</v>
      </c>
      <c r="I9" s="15">
        <f t="shared" si="0"/>
        <v>383.7152034261242</v>
      </c>
      <c r="J9" s="15">
        <f>G9/K9*100</f>
        <v>157.42145224171534</v>
      </c>
      <c r="K9" s="74">
        <f>K10+K12+K13</f>
        <v>227662745386</v>
      </c>
    </row>
    <row r="10" spans="1:11" ht="24.75" customHeight="1">
      <c r="A10" s="78">
        <v>1</v>
      </c>
      <c r="B10" s="16" t="s">
        <v>8</v>
      </c>
      <c r="C10" s="55">
        <v>78310000000</v>
      </c>
      <c r="D10" s="17">
        <f>27250000000+51450000000</f>
        <v>78700000000</v>
      </c>
      <c r="E10" s="17">
        <v>31505000000</v>
      </c>
      <c r="F10" s="17">
        <f>G10-E10</f>
        <v>97195000000</v>
      </c>
      <c r="G10" s="86">
        <v>128700000000</v>
      </c>
      <c r="H10" s="43">
        <f>G10/C10*100</f>
        <v>164.34682671434044</v>
      </c>
      <c r="I10" s="4">
        <f t="shared" si="0"/>
        <v>163.53240152477764</v>
      </c>
      <c r="J10" s="15">
        <f>G10/K10*100</f>
        <v>163.53240152477764</v>
      </c>
      <c r="K10" s="72">
        <v>78700000000</v>
      </c>
    </row>
    <row r="11" spans="1:11" ht="24.75" customHeight="1">
      <c r="A11" s="78"/>
      <c r="B11" s="19" t="s">
        <v>9</v>
      </c>
      <c r="C11" s="56"/>
      <c r="D11" s="57">
        <v>8470000000</v>
      </c>
      <c r="E11" s="57">
        <v>0</v>
      </c>
      <c r="F11" s="17">
        <f>G11-E11</f>
        <v>8470000000</v>
      </c>
      <c r="G11" s="86">
        <v>8470000000</v>
      </c>
      <c r="H11" s="43"/>
      <c r="I11" s="4">
        <f t="shared" si="0"/>
        <v>100</v>
      </c>
      <c r="J11" s="15"/>
      <c r="K11" s="73"/>
    </row>
    <row r="12" spans="1:11" ht="24.75" customHeight="1">
      <c r="A12" s="78">
        <v>2</v>
      </c>
      <c r="B12" s="16" t="s">
        <v>10</v>
      </c>
      <c r="C12" s="55" t="e">
        <f>D12+#REF!</f>
        <v>#REF!</v>
      </c>
      <c r="D12" s="17">
        <v>14700000000</v>
      </c>
      <c r="E12" s="17">
        <v>9596405018</v>
      </c>
      <c r="F12" s="17">
        <f>G12-E12</f>
        <v>12448594982</v>
      </c>
      <c r="G12" s="86">
        <v>22045000000</v>
      </c>
      <c r="H12" s="43"/>
      <c r="I12" s="4">
        <f t="shared" si="0"/>
        <v>149.96598639455783</v>
      </c>
      <c r="J12" s="15">
        <f aca="true" t="shared" si="1" ref="J12:J44">G12/K12*100</f>
        <v>109.75168004264866</v>
      </c>
      <c r="K12" s="20">
        <v>20086252886</v>
      </c>
    </row>
    <row r="13" spans="1:11" ht="24.75" customHeight="1">
      <c r="A13" s="78">
        <v>3</v>
      </c>
      <c r="B13" s="40" t="s">
        <v>51</v>
      </c>
      <c r="C13" s="55">
        <v>92181000000</v>
      </c>
      <c r="D13" s="17"/>
      <c r="E13" s="17">
        <v>98172758900</v>
      </c>
      <c r="F13" s="17">
        <f>G13-E13</f>
        <v>109472241100</v>
      </c>
      <c r="G13" s="86">
        <v>207645000000</v>
      </c>
      <c r="H13" s="43"/>
      <c r="I13" s="4"/>
      <c r="J13" s="15">
        <f t="shared" si="1"/>
        <v>161.1193755913244</v>
      </c>
      <c r="K13" s="87">
        <v>128876492500</v>
      </c>
    </row>
    <row r="14" spans="1:11" ht="24.75" customHeight="1">
      <c r="A14" s="65" t="s">
        <v>11</v>
      </c>
      <c r="B14" s="13" t="s">
        <v>12</v>
      </c>
      <c r="C14" s="14" t="e">
        <f>C15+C27+C28+C34+C35+C36+C37+C38+C39+C40+C46+C49</f>
        <v>#REF!</v>
      </c>
      <c r="D14" s="14">
        <f>D15+D27+D28+D34+D35+D36+D38+D37+D39+D40+D46+D49+D50</f>
        <v>411711000000</v>
      </c>
      <c r="E14" s="14">
        <v>284715612710</v>
      </c>
      <c r="F14" s="14">
        <f>F15+F27+F28+F34+F35+F36+F38+F37+F39+F40+F46+F49</f>
        <v>166172387290</v>
      </c>
      <c r="G14" s="14">
        <f>G15+G27+G28+G34+G35+G36+G38+G37+G39+G40+G46+G49</f>
        <v>450888000000</v>
      </c>
      <c r="H14" s="42" t="e">
        <f>G14/C14*100</f>
        <v>#REF!</v>
      </c>
      <c r="I14" s="15">
        <f>G14/D14*100</f>
        <v>109.5156553990542</v>
      </c>
      <c r="J14" s="15">
        <f t="shared" si="1"/>
        <v>107.19773905246599</v>
      </c>
      <c r="K14" s="14">
        <f>K15+K27+K28+K34+K35+K36+K38+K37+K39+K40+K46+K49+K51</f>
        <v>420613348738</v>
      </c>
    </row>
    <row r="15" spans="1:11" s="23" customFormat="1" ht="24.75" customHeight="1">
      <c r="A15" s="21">
        <v>1</v>
      </c>
      <c r="B15" s="22" t="s">
        <v>13</v>
      </c>
      <c r="C15" s="14">
        <f>C16+C17+C19+C21</f>
        <v>29850000000</v>
      </c>
      <c r="D15" s="14">
        <f>D17+D19+D20+D21+D25+D26</f>
        <v>51253575000</v>
      </c>
      <c r="E15" s="14">
        <v>34210232092</v>
      </c>
      <c r="F15" s="14">
        <f>G15-E15</f>
        <v>41943767908</v>
      </c>
      <c r="G15" s="14">
        <v>76154000000</v>
      </c>
      <c r="H15" s="42">
        <f>G15/C15*100</f>
        <v>255.12227805695144</v>
      </c>
      <c r="I15" s="15">
        <f>G15/D15*100</f>
        <v>148.5828061749839</v>
      </c>
      <c r="J15" s="15">
        <f t="shared" si="1"/>
        <v>115.85071424904045</v>
      </c>
      <c r="K15" s="14">
        <v>65734596885</v>
      </c>
    </row>
    <row r="16" spans="1:11" ht="24.75" customHeight="1" hidden="1">
      <c r="A16" s="79" t="s">
        <v>14</v>
      </c>
      <c r="B16" s="24" t="s">
        <v>15</v>
      </c>
      <c r="C16" s="17"/>
      <c r="D16" s="17">
        <v>0</v>
      </c>
      <c r="E16" s="17"/>
      <c r="F16" s="14"/>
      <c r="G16" s="86"/>
      <c r="H16" s="43"/>
      <c r="I16" s="4"/>
      <c r="J16" s="15" t="e">
        <f t="shared" si="1"/>
        <v>#DIV/0!</v>
      </c>
      <c r="K16" s="25"/>
    </row>
    <row r="17" spans="1:11" s="26" customFormat="1" ht="24.75" customHeight="1" hidden="1">
      <c r="A17" s="79" t="s">
        <v>16</v>
      </c>
      <c r="B17" s="24" t="s">
        <v>17</v>
      </c>
      <c r="C17" s="17">
        <v>8650000000</v>
      </c>
      <c r="D17" s="17">
        <v>12224688000</v>
      </c>
      <c r="E17" s="75">
        <v>50000000</v>
      </c>
      <c r="F17" s="2">
        <v>50000000</v>
      </c>
      <c r="G17" s="17">
        <f>F17</f>
        <v>50000000</v>
      </c>
      <c r="H17" s="43">
        <f>G17/C17*100</f>
        <v>0.5780346820809248</v>
      </c>
      <c r="I17" s="4">
        <f>G17/D17*100</f>
        <v>0.4090083935066482</v>
      </c>
      <c r="J17" s="15">
        <f t="shared" si="1"/>
        <v>17.26454922840327</v>
      </c>
      <c r="K17" s="18">
        <f>K18</f>
        <v>289610805</v>
      </c>
    </row>
    <row r="18" spans="1:11" s="28" customFormat="1" ht="24.75" customHeight="1" hidden="1">
      <c r="A18" s="80"/>
      <c r="B18" s="27" t="s">
        <v>18</v>
      </c>
      <c r="C18" s="57"/>
      <c r="D18" s="57">
        <v>2224688000</v>
      </c>
      <c r="E18" s="76">
        <v>0</v>
      </c>
      <c r="F18" s="179"/>
      <c r="G18" s="17">
        <f>F18</f>
        <v>0</v>
      </c>
      <c r="H18" s="43"/>
      <c r="I18" s="4">
        <f>G18/D18*100</f>
        <v>0</v>
      </c>
      <c r="J18" s="15">
        <f t="shared" si="1"/>
        <v>0</v>
      </c>
      <c r="K18" s="18">
        <v>289610805</v>
      </c>
    </row>
    <row r="19" spans="1:11" s="29" customFormat="1" ht="24.75" customHeight="1" hidden="1">
      <c r="A19" s="79" t="s">
        <v>19</v>
      </c>
      <c r="B19" s="24" t="s">
        <v>20</v>
      </c>
      <c r="C19" s="17">
        <v>6950000000</v>
      </c>
      <c r="D19" s="17">
        <v>20500000000</v>
      </c>
      <c r="E19" s="75">
        <v>800000000</v>
      </c>
      <c r="F19" s="2">
        <v>800000000</v>
      </c>
      <c r="G19" s="17">
        <f>F19</f>
        <v>800000000</v>
      </c>
      <c r="H19" s="43">
        <f>G19/C19*100</f>
        <v>11.510791366906476</v>
      </c>
      <c r="I19" s="4">
        <f>G19/D19*100</f>
        <v>3.902439024390244</v>
      </c>
      <c r="J19" s="15" t="e">
        <f t="shared" si="1"/>
        <v>#DIV/0!</v>
      </c>
      <c r="K19" s="18"/>
    </row>
    <row r="20" spans="1:11" s="29" customFormat="1" ht="24.75" customHeight="1" hidden="1">
      <c r="A20" s="79" t="s">
        <v>21</v>
      </c>
      <c r="B20" s="16" t="s">
        <v>22</v>
      </c>
      <c r="C20" s="17"/>
      <c r="D20" s="17">
        <v>500000000</v>
      </c>
      <c r="E20" s="75">
        <v>0</v>
      </c>
      <c r="F20" s="2"/>
      <c r="G20" s="17">
        <f>F20</f>
        <v>0</v>
      </c>
      <c r="H20" s="43"/>
      <c r="I20" s="4"/>
      <c r="J20" s="15" t="e">
        <f t="shared" si="1"/>
        <v>#DIV/0!</v>
      </c>
      <c r="K20" s="18"/>
    </row>
    <row r="21" spans="1:11" ht="24.75" customHeight="1" hidden="1">
      <c r="A21" s="79" t="s">
        <v>23</v>
      </c>
      <c r="B21" s="24" t="s">
        <v>24</v>
      </c>
      <c r="C21" s="17">
        <v>14250000000</v>
      </c>
      <c r="D21" s="58">
        <f>D22+D23+D24</f>
        <v>15441486000</v>
      </c>
      <c r="E21" s="75">
        <v>360925167</v>
      </c>
      <c r="F21" s="2">
        <f>F22</f>
        <v>80000000</v>
      </c>
      <c r="G21" s="17">
        <f>F21+E21</f>
        <v>440925167</v>
      </c>
      <c r="H21" s="43">
        <f>G21/C21*100</f>
        <v>3.094211698245614</v>
      </c>
      <c r="I21" s="4">
        <f>G21/D21*100</f>
        <v>2.8554581275403157</v>
      </c>
      <c r="J21" s="15">
        <f t="shared" si="1"/>
        <v>145.7295604903883</v>
      </c>
      <c r="K21" s="18">
        <f>K22</f>
        <v>302563986</v>
      </c>
    </row>
    <row r="22" spans="1:11" ht="24.75" customHeight="1" hidden="1">
      <c r="A22" s="81"/>
      <c r="B22" s="27" t="s">
        <v>25</v>
      </c>
      <c r="C22" s="57"/>
      <c r="D22" s="57">
        <v>1191486000</v>
      </c>
      <c r="E22" s="17">
        <v>360925167</v>
      </c>
      <c r="F22" s="14">
        <v>80000000</v>
      </c>
      <c r="G22" s="17">
        <f>F22+E22</f>
        <v>440925167</v>
      </c>
      <c r="H22" s="43"/>
      <c r="I22" s="4">
        <f>G22/D22*100</f>
        <v>37.00632378391353</v>
      </c>
      <c r="J22" s="15">
        <f t="shared" si="1"/>
        <v>145.7295604903883</v>
      </c>
      <c r="K22" s="18">
        <v>302563986</v>
      </c>
    </row>
    <row r="23" spans="1:11" ht="24.75" customHeight="1" hidden="1">
      <c r="A23" s="81"/>
      <c r="B23" s="39" t="s">
        <v>26</v>
      </c>
      <c r="C23" s="57" t="e">
        <f>D23+#REF!</f>
        <v>#REF!</v>
      </c>
      <c r="D23" s="57">
        <v>1500000000</v>
      </c>
      <c r="E23" s="17">
        <v>0</v>
      </c>
      <c r="F23" s="14"/>
      <c r="G23" s="17">
        <f>F23</f>
        <v>0</v>
      </c>
      <c r="H23" s="43"/>
      <c r="I23" s="4"/>
      <c r="J23" s="15" t="e">
        <f t="shared" si="1"/>
        <v>#DIV/0!</v>
      </c>
      <c r="K23" s="18"/>
    </row>
    <row r="24" spans="1:11" ht="24.75" customHeight="1" hidden="1">
      <c r="A24" s="81"/>
      <c r="B24" s="27" t="s">
        <v>27</v>
      </c>
      <c r="C24" s="57">
        <v>12750000000</v>
      </c>
      <c r="D24" s="57">
        <v>12750000000</v>
      </c>
      <c r="E24" s="17">
        <v>0</v>
      </c>
      <c r="F24" s="14"/>
      <c r="G24" s="17">
        <f>F24</f>
        <v>0</v>
      </c>
      <c r="H24" s="43"/>
      <c r="I24" s="4"/>
      <c r="J24" s="15" t="e">
        <f t="shared" si="1"/>
        <v>#DIV/0!</v>
      </c>
      <c r="K24" s="18"/>
    </row>
    <row r="25" spans="1:11" ht="36.75" customHeight="1" hidden="1">
      <c r="A25" s="81" t="s">
        <v>60</v>
      </c>
      <c r="B25" s="88" t="s">
        <v>74</v>
      </c>
      <c r="C25" s="57"/>
      <c r="D25" s="89">
        <v>300000000</v>
      </c>
      <c r="E25" s="17">
        <v>0</v>
      </c>
      <c r="F25" s="14"/>
      <c r="G25" s="17">
        <f>F25</f>
        <v>0</v>
      </c>
      <c r="H25" s="43"/>
      <c r="I25" s="4"/>
      <c r="J25" s="15" t="e">
        <f t="shared" si="1"/>
        <v>#DIV/0!</v>
      </c>
      <c r="K25" s="18"/>
    </row>
    <row r="26" spans="1:11" ht="24.75" customHeight="1" hidden="1">
      <c r="A26" s="81" t="s">
        <v>73</v>
      </c>
      <c r="B26" s="64" t="s">
        <v>61</v>
      </c>
      <c r="C26" s="57"/>
      <c r="D26" s="17">
        <v>2287401000</v>
      </c>
      <c r="E26" s="17">
        <v>0</v>
      </c>
      <c r="F26" s="14"/>
      <c r="G26" s="17">
        <f>F26</f>
        <v>0</v>
      </c>
      <c r="H26" s="43"/>
      <c r="I26" s="4"/>
      <c r="J26" s="15" t="e">
        <f t="shared" si="1"/>
        <v>#DIV/0!</v>
      </c>
      <c r="K26" s="18"/>
    </row>
    <row r="27" spans="1:11" s="29" customFormat="1" ht="24.75" customHeight="1">
      <c r="A27" s="21">
        <v>2</v>
      </c>
      <c r="B27" s="22" t="s">
        <v>28</v>
      </c>
      <c r="C27" s="14">
        <v>18190000000</v>
      </c>
      <c r="D27" s="14">
        <v>24422200000</v>
      </c>
      <c r="E27" s="14">
        <v>14683599140</v>
      </c>
      <c r="F27" s="14">
        <f>G27-E27</f>
        <v>11338400860</v>
      </c>
      <c r="G27" s="14">
        <v>26022000000</v>
      </c>
      <c r="H27" s="42">
        <f aca="true" t="shared" si="2" ref="H27:H32">G27/C27*100</f>
        <v>143.05662451896646</v>
      </c>
      <c r="I27" s="15">
        <f>G27/D27*100</f>
        <v>106.550597407277</v>
      </c>
      <c r="J27" s="15">
        <f t="shared" si="1"/>
        <v>91.30002226431844</v>
      </c>
      <c r="K27" s="25">
        <v>28501635985</v>
      </c>
    </row>
    <row r="28" spans="1:11" ht="24.75" customHeight="1">
      <c r="A28" s="21">
        <v>3</v>
      </c>
      <c r="B28" s="22" t="s">
        <v>29</v>
      </c>
      <c r="C28" s="14">
        <f>C29+C30</f>
        <v>171110000000</v>
      </c>
      <c r="D28" s="14">
        <v>198333536000</v>
      </c>
      <c r="E28" s="14">
        <v>135374754349</v>
      </c>
      <c r="F28" s="14">
        <f>G28-E28</f>
        <v>67959245651</v>
      </c>
      <c r="G28" s="2">
        <v>203334000000</v>
      </c>
      <c r="H28" s="42">
        <f t="shared" si="2"/>
        <v>118.83233008006546</v>
      </c>
      <c r="I28" s="15">
        <f>G28/D28*100</f>
        <v>102.52123977661549</v>
      </c>
      <c r="J28" s="15">
        <f t="shared" si="1"/>
        <v>109.90341962180028</v>
      </c>
      <c r="K28" s="25">
        <f>188356241586-K54</f>
        <v>185011531670</v>
      </c>
    </row>
    <row r="29" spans="1:11" ht="24.75" customHeight="1" hidden="1">
      <c r="A29" s="78"/>
      <c r="B29" s="24" t="s">
        <v>30</v>
      </c>
      <c r="C29" s="17">
        <f>169660000000</f>
        <v>169660000000</v>
      </c>
      <c r="D29" s="17">
        <v>196695928000</v>
      </c>
      <c r="E29" s="35">
        <v>72833383862</v>
      </c>
      <c r="F29" s="34">
        <v>15000000000</v>
      </c>
      <c r="G29" s="86">
        <f>F29+E29</f>
        <v>87833383862</v>
      </c>
      <c r="H29" s="43">
        <f t="shared" si="2"/>
        <v>51.77023686313804</v>
      </c>
      <c r="I29" s="4">
        <f>G29/D29*100</f>
        <v>44.6543986726558</v>
      </c>
      <c r="J29" s="15">
        <f t="shared" si="1"/>
        <v>130.2950905310175</v>
      </c>
      <c r="K29" s="18">
        <v>67411123093</v>
      </c>
    </row>
    <row r="30" spans="1:11" s="30" customFormat="1" ht="24.75" customHeight="1" hidden="1">
      <c r="A30" s="82"/>
      <c r="B30" s="24" t="s">
        <v>62</v>
      </c>
      <c r="C30" s="59">
        <v>1450000000</v>
      </c>
      <c r="D30" s="17">
        <v>1637608000</v>
      </c>
      <c r="E30" s="86">
        <v>864447693</v>
      </c>
      <c r="F30" s="60">
        <v>70000000</v>
      </c>
      <c r="G30" s="86">
        <f>F30+E30</f>
        <v>934447693</v>
      </c>
      <c r="H30" s="43">
        <f t="shared" si="2"/>
        <v>64.44466848275862</v>
      </c>
      <c r="I30" s="4">
        <f>G30/D30*100</f>
        <v>57.06174450784315</v>
      </c>
      <c r="J30" s="15">
        <f t="shared" si="1"/>
        <v>186.37632083486457</v>
      </c>
      <c r="K30" s="18">
        <v>501376832</v>
      </c>
    </row>
    <row r="31" spans="1:11" ht="24.75" customHeight="1" hidden="1">
      <c r="A31" s="78"/>
      <c r="B31" s="24" t="s">
        <v>31</v>
      </c>
      <c r="C31" s="17" t="e">
        <f>D31+#REF!</f>
        <v>#REF!</v>
      </c>
      <c r="D31" s="17"/>
      <c r="E31" s="17"/>
      <c r="F31" s="14"/>
      <c r="G31" s="86"/>
      <c r="H31" s="43" t="e">
        <f t="shared" si="2"/>
        <v>#REF!</v>
      </c>
      <c r="I31" s="4"/>
      <c r="J31" s="15" t="e">
        <f t="shared" si="1"/>
        <v>#DIV/0!</v>
      </c>
      <c r="K31" s="20"/>
    </row>
    <row r="32" spans="1:11" ht="24.75" customHeight="1" hidden="1">
      <c r="A32" s="78"/>
      <c r="B32" s="24" t="s">
        <v>32</v>
      </c>
      <c r="C32" s="17" t="e">
        <f>D32+#REF!</f>
        <v>#REF!</v>
      </c>
      <c r="D32" s="17"/>
      <c r="E32" s="17"/>
      <c r="F32" s="14"/>
      <c r="G32" s="86"/>
      <c r="H32" s="43" t="e">
        <f t="shared" si="2"/>
        <v>#REF!</v>
      </c>
      <c r="I32" s="4"/>
      <c r="J32" s="15" t="e">
        <f t="shared" si="1"/>
        <v>#DIV/0!</v>
      </c>
      <c r="K32" s="20"/>
    </row>
    <row r="33" spans="1:11" ht="15" customHeight="1" hidden="1">
      <c r="A33" s="78"/>
      <c r="B33" s="63" t="s">
        <v>63</v>
      </c>
      <c r="C33" s="17"/>
      <c r="D33" s="57">
        <v>465579000</v>
      </c>
      <c r="E33" s="17"/>
      <c r="F33" s="14"/>
      <c r="G33" s="86"/>
      <c r="H33" s="43"/>
      <c r="I33" s="4"/>
      <c r="J33" s="15" t="e">
        <f t="shared" si="1"/>
        <v>#DIV/0!</v>
      </c>
      <c r="K33" s="20"/>
    </row>
    <row r="34" spans="1:11" s="23" customFormat="1" ht="24.75" customHeight="1">
      <c r="A34" s="31">
        <v>4</v>
      </c>
      <c r="B34" s="22" t="s">
        <v>33</v>
      </c>
      <c r="C34" s="14" t="e">
        <f>D34+#REF!</f>
        <v>#REF!</v>
      </c>
      <c r="D34" s="14">
        <v>2924000000</v>
      </c>
      <c r="E34" s="14">
        <v>1661390550</v>
      </c>
      <c r="F34" s="14">
        <f aca="true" t="shared" si="3" ref="F34:F40">G34-E34</f>
        <v>1562609450</v>
      </c>
      <c r="G34" s="60">
        <v>3224000000</v>
      </c>
      <c r="H34" s="42" t="e">
        <f aca="true" t="shared" si="4" ref="H34:H44">G34/C34*100</f>
        <v>#REF!</v>
      </c>
      <c r="I34" s="15">
        <f aca="true" t="shared" si="5" ref="I34:I44">G34/D34*100</f>
        <v>110.25991792065663</v>
      </c>
      <c r="J34" s="15">
        <f t="shared" si="1"/>
        <v>104.93367786340582</v>
      </c>
      <c r="K34" s="32">
        <v>3072416850</v>
      </c>
    </row>
    <row r="35" spans="1:11" s="23" customFormat="1" ht="24.75" customHeight="1">
      <c r="A35" s="21">
        <v>5</v>
      </c>
      <c r="B35" s="22" t="s">
        <v>34</v>
      </c>
      <c r="C35" s="14" t="e">
        <f>D35+#REF!</f>
        <v>#REF!</v>
      </c>
      <c r="D35" s="14">
        <v>150000000</v>
      </c>
      <c r="E35" s="14">
        <v>18000000</v>
      </c>
      <c r="F35" s="14">
        <f t="shared" si="3"/>
        <v>132000000</v>
      </c>
      <c r="G35" s="60">
        <v>150000000</v>
      </c>
      <c r="H35" s="42" t="e">
        <f t="shared" si="4"/>
        <v>#REF!</v>
      </c>
      <c r="I35" s="15">
        <f t="shared" si="5"/>
        <v>100</v>
      </c>
      <c r="J35" s="15">
        <f t="shared" si="1"/>
        <v>40.888479398339655</v>
      </c>
      <c r="K35" s="32">
        <v>366851500</v>
      </c>
    </row>
    <row r="36" spans="1:11" s="23" customFormat="1" ht="24.75" customHeight="1">
      <c r="A36" s="21">
        <v>6</v>
      </c>
      <c r="B36" s="22" t="s">
        <v>35</v>
      </c>
      <c r="C36" s="14">
        <v>2350000000</v>
      </c>
      <c r="D36" s="14">
        <v>1670953000</v>
      </c>
      <c r="E36" s="14">
        <v>1100422849</v>
      </c>
      <c r="F36" s="14">
        <f t="shared" si="3"/>
        <v>588577151</v>
      </c>
      <c r="G36" s="60">
        <v>1689000000</v>
      </c>
      <c r="H36" s="42">
        <f t="shared" si="4"/>
        <v>71.87234042553192</v>
      </c>
      <c r="I36" s="15">
        <f t="shared" si="5"/>
        <v>101.08004234709176</v>
      </c>
      <c r="J36" s="15">
        <f t="shared" si="1"/>
        <v>94.5954920506502</v>
      </c>
      <c r="K36" s="25">
        <v>1785497346</v>
      </c>
    </row>
    <row r="37" spans="1:11" s="23" customFormat="1" ht="24.75" customHeight="1">
      <c r="A37" s="21">
        <v>7</v>
      </c>
      <c r="B37" s="33" t="s">
        <v>36</v>
      </c>
      <c r="C37" s="14">
        <v>850000000</v>
      </c>
      <c r="D37" s="14">
        <v>818136000</v>
      </c>
      <c r="E37" s="14">
        <v>467422070</v>
      </c>
      <c r="F37" s="14">
        <f t="shared" si="3"/>
        <v>360577930</v>
      </c>
      <c r="G37" s="60">
        <v>828000000</v>
      </c>
      <c r="H37" s="42">
        <f t="shared" si="4"/>
        <v>97.41176470588235</v>
      </c>
      <c r="I37" s="15">
        <f t="shared" si="5"/>
        <v>101.20566751738099</v>
      </c>
      <c r="J37" s="15">
        <f t="shared" si="1"/>
        <v>91.34831120107542</v>
      </c>
      <c r="K37" s="25">
        <v>906420698</v>
      </c>
    </row>
    <row r="38" spans="1:11" s="23" customFormat="1" ht="24.75" customHeight="1">
      <c r="A38" s="21">
        <v>8</v>
      </c>
      <c r="B38" s="22" t="s">
        <v>37</v>
      </c>
      <c r="C38" s="14">
        <v>790000000</v>
      </c>
      <c r="D38" s="14">
        <v>890523000</v>
      </c>
      <c r="E38" s="14">
        <v>571739852</v>
      </c>
      <c r="F38" s="14">
        <f t="shared" si="3"/>
        <v>331260148</v>
      </c>
      <c r="G38" s="60">
        <v>903000000</v>
      </c>
      <c r="H38" s="42">
        <f t="shared" si="4"/>
        <v>114.30379746835445</v>
      </c>
      <c r="I38" s="15">
        <f t="shared" si="5"/>
        <v>101.40108677709617</v>
      </c>
      <c r="J38" s="15">
        <f t="shared" si="1"/>
        <v>107.93632140014107</v>
      </c>
      <c r="K38" s="25">
        <v>836604387</v>
      </c>
    </row>
    <row r="39" spans="1:11" s="23" customFormat="1" ht="24.75" customHeight="1">
      <c r="A39" s="21">
        <v>9</v>
      </c>
      <c r="B39" s="22" t="s">
        <v>38</v>
      </c>
      <c r="C39" s="14">
        <v>14750000000</v>
      </c>
      <c r="D39" s="14">
        <v>27066106000</v>
      </c>
      <c r="E39" s="14">
        <v>24755764922</v>
      </c>
      <c r="F39" s="14">
        <f t="shared" si="3"/>
        <v>7310235078</v>
      </c>
      <c r="G39" s="60">
        <v>32066000000</v>
      </c>
      <c r="H39" s="42">
        <f t="shared" si="4"/>
        <v>217.3966101694915</v>
      </c>
      <c r="I39" s="15">
        <f t="shared" si="5"/>
        <v>118.47289743120048</v>
      </c>
      <c r="J39" s="15">
        <f t="shared" si="1"/>
        <v>101.1363600164248</v>
      </c>
      <c r="K39" s="25">
        <v>31705709000</v>
      </c>
    </row>
    <row r="40" spans="1:11" s="23" customFormat="1" ht="24.75" customHeight="1">
      <c r="A40" s="21">
        <v>10</v>
      </c>
      <c r="B40" s="22" t="s">
        <v>39</v>
      </c>
      <c r="C40" s="14">
        <f>C41+C42+C43+C44</f>
        <v>82960000000</v>
      </c>
      <c r="D40" s="60">
        <v>68598420000</v>
      </c>
      <c r="E40" s="60">
        <v>49993042009</v>
      </c>
      <c r="F40" s="14">
        <f t="shared" si="3"/>
        <v>21623957991</v>
      </c>
      <c r="G40" s="60">
        <v>71617000000</v>
      </c>
      <c r="H40" s="42">
        <f t="shared" si="4"/>
        <v>86.3271456123433</v>
      </c>
      <c r="I40" s="15">
        <f t="shared" si="5"/>
        <v>104.40036374015611</v>
      </c>
      <c r="J40" s="15">
        <f t="shared" si="1"/>
        <v>108.5231963430554</v>
      </c>
      <c r="K40" s="34">
        <v>65992343032</v>
      </c>
    </row>
    <row r="41" spans="1:11" ht="24.75" customHeight="1" hidden="1">
      <c r="A41" s="78"/>
      <c r="B41" s="24" t="s">
        <v>40</v>
      </c>
      <c r="C41" s="17">
        <v>62890000000</v>
      </c>
      <c r="D41" s="17">
        <v>36252562000</v>
      </c>
      <c r="E41" s="17">
        <v>0</v>
      </c>
      <c r="F41" s="17"/>
      <c r="G41" s="60">
        <f>F41</f>
        <v>0</v>
      </c>
      <c r="H41" s="43">
        <f t="shared" si="4"/>
        <v>0</v>
      </c>
      <c r="I41" s="4">
        <f t="shared" si="5"/>
        <v>0</v>
      </c>
      <c r="J41" s="4">
        <f t="shared" si="1"/>
        <v>0</v>
      </c>
      <c r="K41" s="18">
        <v>19198527257</v>
      </c>
    </row>
    <row r="42" spans="1:11" ht="24.75" customHeight="1" hidden="1">
      <c r="A42" s="78"/>
      <c r="B42" s="24" t="s">
        <v>41</v>
      </c>
      <c r="C42" s="17">
        <v>10820000000</v>
      </c>
      <c r="D42" s="17">
        <v>13168051000</v>
      </c>
      <c r="E42" s="17">
        <v>0</v>
      </c>
      <c r="F42" s="17"/>
      <c r="G42" s="60">
        <f>F42</f>
        <v>0</v>
      </c>
      <c r="H42" s="43">
        <f t="shared" si="4"/>
        <v>0</v>
      </c>
      <c r="I42" s="4">
        <f t="shared" si="5"/>
        <v>0</v>
      </c>
      <c r="J42" s="4">
        <f t="shared" si="1"/>
        <v>0</v>
      </c>
      <c r="K42" s="18">
        <v>5749336439</v>
      </c>
    </row>
    <row r="43" spans="1:11" ht="24.75" customHeight="1" hidden="1">
      <c r="A43" s="78"/>
      <c r="B43" s="24" t="s">
        <v>42</v>
      </c>
      <c r="C43" s="17">
        <f>6390000000+1630000000</f>
        <v>8020000000</v>
      </c>
      <c r="D43" s="17">
        <v>9916175000</v>
      </c>
      <c r="E43" s="17">
        <v>0</v>
      </c>
      <c r="F43" s="17"/>
      <c r="G43" s="60">
        <f>F43</f>
        <v>0</v>
      </c>
      <c r="H43" s="43">
        <f t="shared" si="4"/>
        <v>0</v>
      </c>
      <c r="I43" s="4">
        <f t="shared" si="5"/>
        <v>0</v>
      </c>
      <c r="J43" s="4">
        <f t="shared" si="1"/>
        <v>0</v>
      </c>
      <c r="K43" s="35">
        <v>3813936769</v>
      </c>
    </row>
    <row r="44" spans="1:11" ht="24.75" customHeight="1" hidden="1">
      <c r="A44" s="78"/>
      <c r="B44" s="24" t="s">
        <v>43</v>
      </c>
      <c r="C44" s="17">
        <v>1230000000</v>
      </c>
      <c r="D44" s="17">
        <v>2748919000</v>
      </c>
      <c r="E44" s="17">
        <v>0</v>
      </c>
      <c r="F44" s="17"/>
      <c r="G44" s="60">
        <f>F44</f>
        <v>0</v>
      </c>
      <c r="H44" s="43">
        <f t="shared" si="4"/>
        <v>0</v>
      </c>
      <c r="I44" s="4">
        <f t="shared" si="5"/>
        <v>0</v>
      </c>
      <c r="J44" s="4">
        <f t="shared" si="1"/>
        <v>0</v>
      </c>
      <c r="K44" s="18">
        <v>1019326764</v>
      </c>
    </row>
    <row r="45" spans="1:11" ht="24.75" customHeight="1" hidden="1">
      <c r="A45" s="78"/>
      <c r="B45" s="24" t="s">
        <v>64</v>
      </c>
      <c r="C45" s="17"/>
      <c r="D45" s="17">
        <v>823200000</v>
      </c>
      <c r="E45" s="17">
        <v>0</v>
      </c>
      <c r="F45" s="17"/>
      <c r="G45" s="60">
        <f>F45</f>
        <v>0</v>
      </c>
      <c r="H45" s="43"/>
      <c r="I45" s="4"/>
      <c r="J45" s="4"/>
      <c r="K45" s="18"/>
    </row>
    <row r="46" spans="1:11" ht="24.75" customHeight="1">
      <c r="A46" s="21">
        <v>11</v>
      </c>
      <c r="B46" s="22" t="s">
        <v>44</v>
      </c>
      <c r="C46" s="14">
        <f>C47+C48</f>
        <v>18840000000</v>
      </c>
      <c r="D46" s="14">
        <f>D48+D47</f>
        <v>29118792000</v>
      </c>
      <c r="E46" s="14">
        <v>20460262659</v>
      </c>
      <c r="F46" s="14">
        <f>F48+F47</f>
        <v>13358737341</v>
      </c>
      <c r="G46" s="60">
        <f>SUM(G47:G48)</f>
        <v>33819000000</v>
      </c>
      <c r="H46" s="42">
        <f>G46/C46*100</f>
        <v>179.5063694267516</v>
      </c>
      <c r="I46" s="15">
        <f>G46/D46*100</f>
        <v>116.14149378174754</v>
      </c>
      <c r="J46" s="15">
        <f>G46/K46*100</f>
        <v>108.44142743626048</v>
      </c>
      <c r="K46" s="25">
        <f>K48+K47</f>
        <v>31186420909</v>
      </c>
    </row>
    <row r="47" spans="1:12" ht="24.75" customHeight="1">
      <c r="A47" s="21"/>
      <c r="B47" s="16" t="s">
        <v>45</v>
      </c>
      <c r="C47" s="17">
        <v>8325000000</v>
      </c>
      <c r="D47" s="17">
        <v>12065709000</v>
      </c>
      <c r="E47" s="17">
        <v>7741326331</v>
      </c>
      <c r="F47" s="17">
        <f>G47-E47</f>
        <v>7324673669</v>
      </c>
      <c r="G47" s="75">
        <v>15066000000</v>
      </c>
      <c r="H47" s="43">
        <f>G47/C47*100</f>
        <v>180.97297297297297</v>
      </c>
      <c r="I47" s="4">
        <f>G47/D47*100</f>
        <v>124.86626355732598</v>
      </c>
      <c r="J47" s="4">
        <f>G47/K47*100</f>
        <v>131.58790737987</v>
      </c>
      <c r="K47" s="20">
        <v>11449380342</v>
      </c>
      <c r="L47" s="18"/>
    </row>
    <row r="48" spans="1:12" ht="24.75" customHeight="1">
      <c r="A48" s="21"/>
      <c r="B48" s="24" t="s">
        <v>46</v>
      </c>
      <c r="C48" s="17">
        <v>10515000000</v>
      </c>
      <c r="D48" s="17">
        <v>17053083000</v>
      </c>
      <c r="E48" s="17">
        <v>12718936328</v>
      </c>
      <c r="F48" s="17">
        <f>G48-E48</f>
        <v>6034063672</v>
      </c>
      <c r="G48" s="75">
        <v>18753000000</v>
      </c>
      <c r="H48" s="43">
        <f>G48/C48*100</f>
        <v>178.34522111269615</v>
      </c>
      <c r="I48" s="4">
        <f>G48/D48*100</f>
        <v>109.96838518876618</v>
      </c>
      <c r="J48" s="4">
        <f>G48/K48*100</f>
        <v>95.01424459427164</v>
      </c>
      <c r="K48" s="18">
        <v>19737040567</v>
      </c>
      <c r="L48" s="18"/>
    </row>
    <row r="49" spans="1:11" ht="24.75" customHeight="1">
      <c r="A49" s="21">
        <v>12</v>
      </c>
      <c r="B49" s="22" t="s">
        <v>47</v>
      </c>
      <c r="C49" s="14">
        <v>1570000000</v>
      </c>
      <c r="D49" s="14">
        <v>2148429000</v>
      </c>
      <c r="E49" s="14">
        <v>1418982218</v>
      </c>
      <c r="F49" s="14">
        <f>G49-E49</f>
        <v>-336982218</v>
      </c>
      <c r="G49" s="60">
        <v>1082000000</v>
      </c>
      <c r="H49" s="42">
        <f>G49/C49*100</f>
        <v>68.91719745222929</v>
      </c>
      <c r="I49" s="15">
        <f>G49/D49*100</f>
        <v>50.362381070074925</v>
      </c>
      <c r="J49" s="15">
        <f>G49/K49*100</f>
        <v>19.625196915543857</v>
      </c>
      <c r="K49" s="25">
        <v>5513320476</v>
      </c>
    </row>
    <row r="50" spans="1:11" ht="24.75" customHeight="1">
      <c r="A50" s="21">
        <v>13</v>
      </c>
      <c r="B50" s="22" t="s">
        <v>75</v>
      </c>
      <c r="C50" s="14"/>
      <c r="D50" s="14">
        <v>4316330000</v>
      </c>
      <c r="E50" s="14"/>
      <c r="F50" s="14"/>
      <c r="G50" s="2"/>
      <c r="H50" s="42"/>
      <c r="I50" s="15"/>
      <c r="J50" s="15"/>
      <c r="K50" s="90"/>
    </row>
    <row r="51" spans="1:11" ht="24.75" customHeight="1">
      <c r="A51" s="21" t="s">
        <v>48</v>
      </c>
      <c r="B51" s="22" t="s">
        <v>83</v>
      </c>
      <c r="C51" s="14"/>
      <c r="D51" s="14">
        <v>21940000000</v>
      </c>
      <c r="E51" s="14"/>
      <c r="F51" s="14">
        <f>G51-E51</f>
        <v>12393000000</v>
      </c>
      <c r="G51" s="2">
        <v>12393000000</v>
      </c>
      <c r="H51" s="43"/>
      <c r="I51" s="4"/>
      <c r="J51" s="4"/>
      <c r="K51" s="20"/>
    </row>
    <row r="52" spans="1:11" ht="24.75" customHeight="1">
      <c r="A52" s="21" t="s">
        <v>70</v>
      </c>
      <c r="B52" s="22" t="s">
        <v>65</v>
      </c>
      <c r="C52" s="14"/>
      <c r="D52" s="14">
        <v>10980000000</v>
      </c>
      <c r="E52" s="14"/>
      <c r="F52" s="14">
        <f>G52-E52</f>
        <v>1458000000</v>
      </c>
      <c r="G52" s="2">
        <v>1458000000</v>
      </c>
      <c r="H52" s="43"/>
      <c r="I52" s="4"/>
      <c r="J52" s="4"/>
      <c r="K52" s="20"/>
    </row>
    <row r="53" spans="1:11" ht="24.75" customHeight="1">
      <c r="A53" s="65" t="s">
        <v>2</v>
      </c>
      <c r="B53" s="22" t="s">
        <v>66</v>
      </c>
      <c r="C53" s="14"/>
      <c r="D53" s="14">
        <f>SUM(D54:D57)</f>
        <v>18149000000</v>
      </c>
      <c r="E53" s="14">
        <v>7450431617</v>
      </c>
      <c r="F53" s="14">
        <f>SUM(F54:F57)</f>
        <v>10758568383</v>
      </c>
      <c r="G53" s="14">
        <f>SUM(G54:G57)</f>
        <v>18209000000</v>
      </c>
      <c r="H53" s="14">
        <f>SUM(H54:H57)</f>
        <v>0</v>
      </c>
      <c r="I53" s="4">
        <f>G53/D53*100</f>
        <v>100.3305967270924</v>
      </c>
      <c r="J53" s="15">
        <f>G53/K53*100</f>
        <v>544.4119357823556</v>
      </c>
      <c r="K53" s="20">
        <f>K54</f>
        <v>3344709916</v>
      </c>
    </row>
    <row r="54" spans="1:11" ht="24.75" customHeight="1">
      <c r="A54" s="65"/>
      <c r="B54" s="36" t="s">
        <v>67</v>
      </c>
      <c r="C54" s="14"/>
      <c r="D54" s="17">
        <v>4635000000</v>
      </c>
      <c r="E54" s="17">
        <v>2450431617</v>
      </c>
      <c r="F54" s="17">
        <f>G54-E54</f>
        <v>2244568383</v>
      </c>
      <c r="G54" s="86">
        <v>4695000000</v>
      </c>
      <c r="H54" s="43"/>
      <c r="I54" s="4">
        <f>G54/D54*100</f>
        <v>101.29449838187703</v>
      </c>
      <c r="J54" s="4">
        <f>G54/K54*100</f>
        <v>140.37091759559337</v>
      </c>
      <c r="K54" s="20">
        <v>3344709916</v>
      </c>
    </row>
    <row r="55" spans="1:11" ht="24.75" customHeight="1">
      <c r="A55" s="65"/>
      <c r="B55" s="36" t="s">
        <v>76</v>
      </c>
      <c r="C55" s="14"/>
      <c r="D55" s="17">
        <v>5000000000</v>
      </c>
      <c r="E55" s="17">
        <v>5000000000</v>
      </c>
      <c r="F55" s="17">
        <f>G55-E55</f>
        <v>0</v>
      </c>
      <c r="G55" s="86">
        <v>5000000000</v>
      </c>
      <c r="H55" s="43"/>
      <c r="I55" s="4">
        <f>G55/D55*100</f>
        <v>100</v>
      </c>
      <c r="J55" s="4"/>
      <c r="K55" s="20"/>
    </row>
    <row r="56" spans="1:11" ht="24.75" customHeight="1">
      <c r="A56" s="65"/>
      <c r="B56" s="36" t="s">
        <v>68</v>
      </c>
      <c r="C56" s="14"/>
      <c r="D56" s="17">
        <v>8000000000</v>
      </c>
      <c r="E56" s="17">
        <v>0</v>
      </c>
      <c r="F56" s="17">
        <f>G56-E56</f>
        <v>8000000000</v>
      </c>
      <c r="G56" s="86">
        <v>8000000000</v>
      </c>
      <c r="H56" s="43"/>
      <c r="I56" s="4"/>
      <c r="J56" s="4"/>
      <c r="K56" s="20"/>
    </row>
    <row r="57" spans="1:11" ht="24.75" customHeight="1">
      <c r="A57" s="65"/>
      <c r="B57" s="36" t="s">
        <v>69</v>
      </c>
      <c r="C57" s="14"/>
      <c r="D57" s="17">
        <v>514000000</v>
      </c>
      <c r="E57" s="17"/>
      <c r="F57" s="17">
        <f>G57-E57</f>
        <v>514000000</v>
      </c>
      <c r="G57" s="86">
        <v>514000000</v>
      </c>
      <c r="H57" s="43"/>
      <c r="I57" s="4"/>
      <c r="J57" s="4"/>
      <c r="K57" s="20"/>
    </row>
    <row r="58" spans="1:11" ht="24.75" customHeight="1">
      <c r="A58" s="103"/>
      <c r="B58" s="104"/>
      <c r="C58" s="105"/>
      <c r="D58" s="106"/>
      <c r="E58" s="106"/>
      <c r="F58" s="106"/>
      <c r="G58" s="107"/>
      <c r="H58" s="98"/>
      <c r="I58" s="99"/>
      <c r="J58" s="99"/>
      <c r="K58" s="20"/>
    </row>
    <row r="59" spans="1:11" ht="24.75" customHeight="1">
      <c r="A59" s="110"/>
      <c r="B59" s="111"/>
      <c r="C59" s="112"/>
      <c r="D59" s="113"/>
      <c r="E59" s="113"/>
      <c r="F59" s="113"/>
      <c r="G59" s="114"/>
      <c r="H59" s="115"/>
      <c r="I59" s="116"/>
      <c r="J59" s="116"/>
      <c r="K59" s="20"/>
    </row>
    <row r="60" spans="1:11" ht="24.75" customHeight="1">
      <c r="A60" s="180"/>
      <c r="B60" s="181"/>
      <c r="C60" s="182"/>
      <c r="D60" s="183"/>
      <c r="E60" s="183"/>
      <c r="F60" s="183"/>
      <c r="G60" s="184"/>
      <c r="H60" s="185"/>
      <c r="I60" s="186"/>
      <c r="J60" s="186"/>
      <c r="K60" s="20"/>
    </row>
    <row r="61" spans="1:11" ht="24.75" customHeight="1">
      <c r="A61" s="180"/>
      <c r="B61" s="181"/>
      <c r="C61" s="182"/>
      <c r="D61" s="183"/>
      <c r="E61" s="183"/>
      <c r="F61" s="183"/>
      <c r="G61" s="184"/>
      <c r="H61" s="185"/>
      <c r="I61" s="186"/>
      <c r="J61" s="186"/>
      <c r="K61" s="20"/>
    </row>
    <row r="62" spans="1:11" ht="24.75" customHeight="1">
      <c r="A62" s="180"/>
      <c r="B62" s="181"/>
      <c r="C62" s="182"/>
      <c r="D62" s="183"/>
      <c r="E62" s="183"/>
      <c r="F62" s="183"/>
      <c r="G62" s="184"/>
      <c r="H62" s="185"/>
      <c r="I62" s="186"/>
      <c r="J62" s="186"/>
      <c r="K62" s="20"/>
    </row>
    <row r="63" spans="1:11" ht="24.75" customHeight="1">
      <c r="A63" s="180"/>
      <c r="B63" s="181"/>
      <c r="C63" s="182"/>
      <c r="D63" s="183"/>
      <c r="E63" s="183"/>
      <c r="F63" s="183"/>
      <c r="G63" s="184"/>
      <c r="H63" s="185"/>
      <c r="I63" s="186"/>
      <c r="J63" s="186"/>
      <c r="K63" s="20"/>
    </row>
    <row r="64" spans="1:11" ht="24.75" customHeight="1">
      <c r="A64" s="180"/>
      <c r="B64" s="181"/>
      <c r="C64" s="182"/>
      <c r="D64" s="183"/>
      <c r="E64" s="183"/>
      <c r="F64" s="183"/>
      <c r="G64" s="184"/>
      <c r="H64" s="185"/>
      <c r="I64" s="186"/>
      <c r="J64" s="186"/>
      <c r="K64" s="20"/>
    </row>
    <row r="65" spans="1:11" ht="24.75" customHeight="1">
      <c r="A65" s="180"/>
      <c r="B65" s="181"/>
      <c r="C65" s="182"/>
      <c r="D65" s="183"/>
      <c r="E65" s="183"/>
      <c r="F65" s="183"/>
      <c r="G65" s="184"/>
      <c r="H65" s="185"/>
      <c r="I65" s="186"/>
      <c r="J65" s="186"/>
      <c r="K65" s="20"/>
    </row>
    <row r="66" spans="1:11" ht="24.75" customHeight="1">
      <c r="A66" s="180"/>
      <c r="B66" s="181"/>
      <c r="C66" s="182"/>
      <c r="D66" s="183"/>
      <c r="E66" s="183"/>
      <c r="F66" s="183"/>
      <c r="G66" s="184"/>
      <c r="H66" s="185"/>
      <c r="I66" s="186"/>
      <c r="J66" s="186"/>
      <c r="K66" s="20"/>
    </row>
    <row r="67" spans="1:11" ht="24.75" customHeight="1">
      <c r="A67" s="180"/>
      <c r="B67" s="181"/>
      <c r="C67" s="182"/>
      <c r="D67" s="183"/>
      <c r="E67" s="183"/>
      <c r="F67" s="183"/>
      <c r="G67" s="184"/>
      <c r="H67" s="185"/>
      <c r="I67" s="186"/>
      <c r="J67" s="186"/>
      <c r="K67" s="20"/>
    </row>
    <row r="68" spans="1:11" ht="24.75" customHeight="1">
      <c r="A68" s="180"/>
      <c r="B68" s="181"/>
      <c r="C68" s="182"/>
      <c r="D68" s="183"/>
      <c r="E68" s="183"/>
      <c r="F68" s="183"/>
      <c r="G68" s="184"/>
      <c r="H68" s="185"/>
      <c r="I68" s="186"/>
      <c r="J68" s="186"/>
      <c r="K68" s="20"/>
    </row>
    <row r="69" spans="1:11" ht="24.75" customHeight="1">
      <c r="A69" s="180"/>
      <c r="B69" s="181"/>
      <c r="C69" s="182"/>
      <c r="D69" s="183"/>
      <c r="E69" s="183"/>
      <c r="F69" s="183"/>
      <c r="G69" s="184"/>
      <c r="H69" s="185"/>
      <c r="I69" s="186"/>
      <c r="J69" s="186"/>
      <c r="K69" s="20"/>
    </row>
    <row r="70" spans="1:11" ht="24.75" customHeight="1">
      <c r="A70" s="180"/>
      <c r="B70" s="181"/>
      <c r="C70" s="182"/>
      <c r="D70" s="183"/>
      <c r="E70" s="183"/>
      <c r="F70" s="183"/>
      <c r="G70" s="184"/>
      <c r="H70" s="185"/>
      <c r="I70" s="186"/>
      <c r="J70" s="186"/>
      <c r="K70" s="20"/>
    </row>
    <row r="71" spans="1:11" ht="24.75" customHeight="1">
      <c r="A71" s="180"/>
      <c r="B71" s="181"/>
      <c r="C71" s="182"/>
      <c r="D71" s="183"/>
      <c r="E71" s="183"/>
      <c r="F71" s="183"/>
      <c r="G71" s="184"/>
      <c r="H71" s="185"/>
      <c r="I71" s="186"/>
      <c r="J71" s="186"/>
      <c r="K71" s="20"/>
    </row>
    <row r="72" spans="1:11" ht="24.75" customHeight="1">
      <c r="A72" s="101" t="s">
        <v>55</v>
      </c>
      <c r="B72" s="108" t="s">
        <v>49</v>
      </c>
      <c r="C72" s="54"/>
      <c r="D72" s="54"/>
      <c r="E72" s="178">
        <v>7475643200</v>
      </c>
      <c r="F72" s="17"/>
      <c r="G72" s="109">
        <f>F72+E72</f>
        <v>7475643200</v>
      </c>
      <c r="H72" s="102"/>
      <c r="I72" s="3"/>
      <c r="J72" s="3"/>
      <c r="K72" s="45">
        <v>87462334745</v>
      </c>
    </row>
    <row r="73" spans="1:11" ht="24.75" customHeight="1">
      <c r="A73" s="83" t="s">
        <v>57</v>
      </c>
      <c r="B73" s="50" t="s">
        <v>58</v>
      </c>
      <c r="C73" s="61"/>
      <c r="D73" s="61"/>
      <c r="E73" s="175">
        <v>15645412000</v>
      </c>
      <c r="F73" s="17"/>
      <c r="G73" s="2">
        <f>F73+E73</f>
        <v>15645412000</v>
      </c>
      <c r="H73" s="43"/>
      <c r="I73" s="4"/>
      <c r="J73" s="4"/>
      <c r="K73" s="49">
        <v>22632684000</v>
      </c>
    </row>
    <row r="74" spans="1:11" ht="24.75" customHeight="1">
      <c r="A74" s="83"/>
      <c r="B74" s="50" t="s">
        <v>78</v>
      </c>
      <c r="C74" s="61"/>
      <c r="D74" s="61"/>
      <c r="E74" s="175">
        <v>2000000000</v>
      </c>
      <c r="F74" s="17"/>
      <c r="G74" s="2">
        <f>F74+E74</f>
        <v>2000000000</v>
      </c>
      <c r="H74" s="44"/>
      <c r="I74" s="51"/>
      <c r="J74" s="4"/>
      <c r="K74" s="49"/>
    </row>
    <row r="75" spans="1:11" s="47" customFormat="1" ht="24.75" customHeight="1">
      <c r="A75" s="84" t="s">
        <v>72</v>
      </c>
      <c r="B75" s="48" t="s">
        <v>79</v>
      </c>
      <c r="C75" s="62"/>
      <c r="D75" s="62"/>
      <c r="E75" s="176">
        <v>2940000</v>
      </c>
      <c r="F75" s="17"/>
      <c r="G75" s="2">
        <f>F75+E75</f>
        <v>2940000</v>
      </c>
      <c r="H75" s="44"/>
      <c r="I75" s="51"/>
      <c r="J75" s="4"/>
      <c r="K75" s="49"/>
    </row>
    <row r="76" spans="1:11" s="47" customFormat="1" ht="24.75" customHeight="1">
      <c r="A76" s="96" t="s">
        <v>80</v>
      </c>
      <c r="B76" s="97" t="s">
        <v>56</v>
      </c>
      <c r="C76" s="46"/>
      <c r="D76" s="46"/>
      <c r="E76" s="177">
        <v>2569739346</v>
      </c>
      <c r="F76" s="106"/>
      <c r="G76" s="46">
        <f>F76+E76</f>
        <v>2569739346</v>
      </c>
      <c r="H76" s="98"/>
      <c r="I76" s="99"/>
      <c r="J76" s="99"/>
      <c r="K76" s="100">
        <v>813347000</v>
      </c>
    </row>
    <row r="77" spans="1:2" ht="16.5">
      <c r="A77" s="37"/>
      <c r="B77" s="37"/>
    </row>
    <row r="78" ht="16.5">
      <c r="B78" s="38"/>
    </row>
  </sheetData>
  <mergeCells count="10">
    <mergeCell ref="I3:I5"/>
    <mergeCell ref="J3:J5"/>
    <mergeCell ref="A1:D1"/>
    <mergeCell ref="A3:A5"/>
    <mergeCell ref="B3:B5"/>
    <mergeCell ref="D3:D5"/>
    <mergeCell ref="F3:F5"/>
    <mergeCell ref="H4:H5"/>
    <mergeCell ref="G3:G5"/>
    <mergeCell ref="E3:E5"/>
  </mergeCells>
  <printOptions/>
  <pageMargins left="0.42" right="0.26" top="0.27" bottom="0.28" header="0.22" footer="0.2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E15" sqref="E15"/>
    </sheetView>
  </sheetViews>
  <sheetFormatPr defaultColWidth="9.00390625" defaultRowHeight="15.75"/>
  <cols>
    <col min="1" max="1" width="6.00390625" style="0" customWidth="1"/>
    <col min="2" max="2" width="44.125" style="0" customWidth="1"/>
    <col min="3" max="4" width="14.875" style="0" customWidth="1"/>
    <col min="5" max="6" width="14.625" style="0" customWidth="1"/>
    <col min="7" max="7" width="9.125" style="0" customWidth="1"/>
    <col min="8" max="8" width="8.875" style="0" customWidth="1"/>
    <col min="9" max="9" width="14.875" style="0" customWidth="1"/>
    <col min="10" max="10" width="19.625" style="0" customWidth="1"/>
    <col min="11" max="11" width="11.375" style="0" customWidth="1"/>
  </cols>
  <sheetData>
    <row r="1" spans="2:6" ht="18.75">
      <c r="B1" s="117" t="s">
        <v>118</v>
      </c>
      <c r="C1" s="118"/>
      <c r="D1" s="118"/>
      <c r="F1" s="119"/>
    </row>
    <row r="2" spans="2:8" ht="16.5">
      <c r="B2" s="120"/>
      <c r="C2" s="121"/>
      <c r="D2" s="121"/>
      <c r="E2" s="121"/>
      <c r="F2" s="122"/>
      <c r="G2" s="123" t="s">
        <v>84</v>
      </c>
      <c r="H2" s="121"/>
    </row>
    <row r="3" spans="1:9" ht="21" customHeight="1">
      <c r="A3" s="200" t="s">
        <v>0</v>
      </c>
      <c r="B3" s="200" t="s">
        <v>85</v>
      </c>
      <c r="C3" s="200" t="s">
        <v>86</v>
      </c>
      <c r="D3" s="200" t="s">
        <v>114</v>
      </c>
      <c r="E3" s="200" t="s">
        <v>112</v>
      </c>
      <c r="F3" s="200" t="s">
        <v>111</v>
      </c>
      <c r="G3" s="200" t="s">
        <v>87</v>
      </c>
      <c r="H3" s="124" t="s">
        <v>88</v>
      </c>
      <c r="I3" s="125" t="s">
        <v>110</v>
      </c>
    </row>
    <row r="4" spans="1:9" ht="33" customHeight="1">
      <c r="A4" s="206"/>
      <c r="B4" s="206"/>
      <c r="C4" s="206"/>
      <c r="D4" s="205"/>
      <c r="E4" s="205"/>
      <c r="F4" s="202"/>
      <c r="G4" s="206"/>
      <c r="H4" s="126" t="s">
        <v>89</v>
      </c>
      <c r="I4" s="1"/>
    </row>
    <row r="5" spans="1:9" s="133" customFormat="1" ht="15">
      <c r="A5" s="127" t="s">
        <v>1</v>
      </c>
      <c r="B5" s="128" t="s">
        <v>2</v>
      </c>
      <c r="C5" s="128">
        <v>1</v>
      </c>
      <c r="D5" s="129">
        <v>2</v>
      </c>
      <c r="E5" s="129">
        <v>3</v>
      </c>
      <c r="F5" s="129">
        <v>4</v>
      </c>
      <c r="G5" s="130" t="s">
        <v>113</v>
      </c>
      <c r="H5" s="131">
        <v>6</v>
      </c>
      <c r="I5" s="132"/>
    </row>
    <row r="6" spans="1:10" ht="21.75" customHeight="1">
      <c r="A6" s="134"/>
      <c r="B6" s="135" t="s">
        <v>90</v>
      </c>
      <c r="C6" s="136">
        <f>C7+C12++C15+C16+C17+++C19+C21+C24+C20</f>
        <v>473000000000</v>
      </c>
      <c r="D6" s="136">
        <v>432175417141</v>
      </c>
      <c r="E6" s="136">
        <f>E7+E12++E15+E16+E17+++E19+E21+E24+E20</f>
        <v>102651582859</v>
      </c>
      <c r="F6" s="136">
        <f>F7+F12++F15+F16+F17+++F19+F21+F24+F20</f>
        <v>534827000000</v>
      </c>
      <c r="G6" s="137">
        <f aca="true" t="shared" si="0" ref="G6:G24">F6/C6*100</f>
        <v>113.07124735729386</v>
      </c>
      <c r="H6" s="137">
        <f aca="true" t="shared" si="1" ref="H6:H24">F6/I6*100</f>
        <v>111.17732957306656</v>
      </c>
      <c r="I6" s="136">
        <f>I7+I12++I15+I16+I17+++I19+I21+I24+I20</f>
        <v>481057605947</v>
      </c>
      <c r="J6" s="138">
        <f>J7+J13++J16+J17+J18+++J20+J22+J25+J21</f>
        <v>94478588435</v>
      </c>
    </row>
    <row r="7" spans="1:10" ht="21.75" customHeight="1">
      <c r="A7" s="139">
        <v>1</v>
      </c>
      <c r="B7" s="140" t="s">
        <v>91</v>
      </c>
      <c r="C7" s="141">
        <f>C8+C9+C10+C11</f>
        <v>184000000000</v>
      </c>
      <c r="D7" s="142">
        <v>131074481775</v>
      </c>
      <c r="E7" s="142">
        <f>E8+E9+E10+E11</f>
        <v>45110518225</v>
      </c>
      <c r="F7" s="142">
        <f>F8+F9+F10+F11</f>
        <v>176185000000</v>
      </c>
      <c r="G7" s="143">
        <f t="shared" si="0"/>
        <v>95.75271739130434</v>
      </c>
      <c r="H7" s="143">
        <f t="shared" si="1"/>
        <v>110.66189588278232</v>
      </c>
      <c r="I7" s="141">
        <f>I8+I9+I10+I11</f>
        <v>159210176723</v>
      </c>
      <c r="J7" s="141">
        <f>J8+J9+J10+J11+J12</f>
        <v>36154154799</v>
      </c>
    </row>
    <row r="8" spans="1:10" s="1" customFormat="1" ht="21.75" customHeight="1">
      <c r="A8" s="144"/>
      <c r="B8" s="145" t="s">
        <v>92</v>
      </c>
      <c r="C8" s="146">
        <v>153640000000</v>
      </c>
      <c r="D8" s="147">
        <v>103893258235</v>
      </c>
      <c r="E8" s="147">
        <f>F8-D8</f>
        <v>40261741765</v>
      </c>
      <c r="F8" s="147">
        <v>144155000000</v>
      </c>
      <c r="G8" s="148">
        <f t="shared" si="0"/>
        <v>93.82647747982297</v>
      </c>
      <c r="H8" s="148">
        <f t="shared" si="1"/>
        <v>107.77174085299764</v>
      </c>
      <c r="I8" s="146">
        <v>133759554090</v>
      </c>
      <c r="J8" s="146">
        <v>30626902600</v>
      </c>
    </row>
    <row r="9" spans="1:10" s="1" customFormat="1" ht="21.75" customHeight="1">
      <c r="A9" s="144"/>
      <c r="B9" s="145" t="s">
        <v>93</v>
      </c>
      <c r="C9" s="146">
        <v>28000000000</v>
      </c>
      <c r="D9" s="147">
        <v>25823555089</v>
      </c>
      <c r="E9" s="147">
        <f>F9-D9</f>
        <v>3916444911</v>
      </c>
      <c r="F9" s="147">
        <v>29740000000</v>
      </c>
      <c r="G9" s="148">
        <f t="shared" si="0"/>
        <v>106.21428571428571</v>
      </c>
      <c r="H9" s="148">
        <f t="shared" si="1"/>
        <v>127.0683563128134</v>
      </c>
      <c r="I9" s="146">
        <v>23404725506</v>
      </c>
      <c r="J9" s="146">
        <v>5103274280</v>
      </c>
    </row>
    <row r="10" spans="1:10" s="1" customFormat="1" ht="21.75" customHeight="1">
      <c r="A10" s="144"/>
      <c r="B10" s="145" t="s">
        <v>94</v>
      </c>
      <c r="C10" s="146">
        <v>1360000000</v>
      </c>
      <c r="D10" s="147">
        <v>606686691</v>
      </c>
      <c r="E10" s="147">
        <f>F10-D10</f>
        <v>512313309</v>
      </c>
      <c r="F10" s="147">
        <v>1119000000</v>
      </c>
      <c r="G10" s="148">
        <f t="shared" si="0"/>
        <v>82.27941176470588</v>
      </c>
      <c r="H10" s="148">
        <f t="shared" si="1"/>
        <v>142.4340179948618</v>
      </c>
      <c r="I10" s="146">
        <v>785626928</v>
      </c>
      <c r="J10" s="146">
        <v>160305517</v>
      </c>
    </row>
    <row r="11" spans="1:10" s="1" customFormat="1" ht="21.75" customHeight="1">
      <c r="A11" s="144"/>
      <c r="B11" s="145" t="s">
        <v>95</v>
      </c>
      <c r="C11" s="146">
        <v>1000000000</v>
      </c>
      <c r="D11" s="147">
        <v>750981760</v>
      </c>
      <c r="E11" s="147">
        <f>F11-D11</f>
        <v>420018240</v>
      </c>
      <c r="F11" s="147">
        <v>1171000000</v>
      </c>
      <c r="G11" s="148">
        <f t="shared" si="0"/>
        <v>117.10000000000001</v>
      </c>
      <c r="H11" s="148">
        <f t="shared" si="1"/>
        <v>92.91658256532335</v>
      </c>
      <c r="I11" s="146">
        <v>1260270199</v>
      </c>
      <c r="J11" s="146">
        <v>236218235</v>
      </c>
    </row>
    <row r="12" spans="1:10" s="1" customFormat="1" ht="21.75" customHeight="1">
      <c r="A12" s="144">
        <v>2</v>
      </c>
      <c r="B12" s="13" t="s">
        <v>96</v>
      </c>
      <c r="C12" s="149">
        <f>C13+C14</f>
        <v>130000000000</v>
      </c>
      <c r="D12" s="2">
        <v>166740080720</v>
      </c>
      <c r="E12" s="2">
        <f>E13+E14</f>
        <v>6838919280</v>
      </c>
      <c r="F12" s="2">
        <f>F13+F14</f>
        <v>173579000000</v>
      </c>
      <c r="G12" s="143">
        <f t="shared" si="0"/>
        <v>133.5223076923077</v>
      </c>
      <c r="H12" s="143">
        <f t="shared" si="1"/>
        <v>120.94745816362497</v>
      </c>
      <c r="I12" s="149">
        <f>I13+I14</f>
        <v>143516037985</v>
      </c>
      <c r="J12" s="146">
        <v>27454167</v>
      </c>
    </row>
    <row r="13" spans="1:10" ht="21.75" customHeight="1">
      <c r="A13" s="139"/>
      <c r="B13" s="150" t="s">
        <v>97</v>
      </c>
      <c r="C13" s="151">
        <v>10000000000</v>
      </c>
      <c r="D13" s="72">
        <v>7818292094</v>
      </c>
      <c r="E13" s="147">
        <f aca="true" t="shared" si="2" ref="E13:E20">F13-D13</f>
        <v>7181707906</v>
      </c>
      <c r="F13" s="147">
        <v>15000000000</v>
      </c>
      <c r="G13" s="148">
        <f t="shared" si="0"/>
        <v>150</v>
      </c>
      <c r="H13" s="148">
        <f t="shared" si="1"/>
        <v>131.83545006288503</v>
      </c>
      <c r="I13" s="151">
        <v>11377819845</v>
      </c>
      <c r="J13" s="149">
        <f>J14+J15</f>
        <v>22553984268</v>
      </c>
    </row>
    <row r="14" spans="1:10" ht="21.75" customHeight="1">
      <c r="A14" s="139"/>
      <c r="B14" s="150" t="s">
        <v>98</v>
      </c>
      <c r="C14" s="151">
        <v>120000000000</v>
      </c>
      <c r="D14" s="147">
        <v>158921788626</v>
      </c>
      <c r="E14" s="147">
        <f t="shared" si="2"/>
        <v>-342788626</v>
      </c>
      <c r="F14" s="147">
        <f>158796000000-217000000</f>
        <v>158579000000</v>
      </c>
      <c r="G14" s="148">
        <f t="shared" si="0"/>
        <v>132.14916666666667</v>
      </c>
      <c r="H14" s="148">
        <f t="shared" si="1"/>
        <v>120.00994279488928</v>
      </c>
      <c r="I14" s="151">
        <f>120401664262+11736553878</f>
        <v>132138218140</v>
      </c>
      <c r="J14" s="151">
        <v>2277744000</v>
      </c>
    </row>
    <row r="15" spans="1:10" ht="21.75" customHeight="1">
      <c r="A15" s="139">
        <v>3</v>
      </c>
      <c r="B15" s="140" t="s">
        <v>99</v>
      </c>
      <c r="C15" s="152">
        <v>73500000000</v>
      </c>
      <c r="D15" s="74">
        <v>69852886082</v>
      </c>
      <c r="E15" s="74">
        <f t="shared" si="2"/>
        <v>28129113918</v>
      </c>
      <c r="F15" s="74">
        <v>97982000000</v>
      </c>
      <c r="G15" s="143">
        <f t="shared" si="0"/>
        <v>133.30884353741496</v>
      </c>
      <c r="H15" s="143">
        <f t="shared" si="1"/>
        <v>106.20874191665959</v>
      </c>
      <c r="I15" s="152">
        <v>92254176287</v>
      </c>
      <c r="J15" s="151">
        <v>20276240268</v>
      </c>
    </row>
    <row r="16" spans="1:10" ht="21.75" customHeight="1">
      <c r="A16" s="139">
        <v>4</v>
      </c>
      <c r="B16" s="153" t="s">
        <v>100</v>
      </c>
      <c r="C16" s="152">
        <v>4900000000</v>
      </c>
      <c r="D16" s="142">
        <v>4885701332</v>
      </c>
      <c r="E16" s="74">
        <f t="shared" si="2"/>
        <v>2480298668</v>
      </c>
      <c r="F16" s="74">
        <v>7366000000</v>
      </c>
      <c r="G16" s="143">
        <f t="shared" si="0"/>
        <v>150.3265306122449</v>
      </c>
      <c r="H16" s="143">
        <f t="shared" si="1"/>
        <v>114.3955570762196</v>
      </c>
      <c r="I16" s="152">
        <v>6439061261</v>
      </c>
      <c r="J16" s="152">
        <v>14357094190</v>
      </c>
    </row>
    <row r="17" spans="1:10" ht="21.75" customHeight="1">
      <c r="A17" s="154">
        <v>5</v>
      </c>
      <c r="B17" s="140" t="s">
        <v>101</v>
      </c>
      <c r="C17" s="152">
        <v>7200000000</v>
      </c>
      <c r="D17" s="142">
        <v>7842610201</v>
      </c>
      <c r="E17" s="74">
        <f t="shared" si="2"/>
        <v>-1071610201</v>
      </c>
      <c r="F17" s="2">
        <v>6771000000</v>
      </c>
      <c r="G17" s="143">
        <f t="shared" si="0"/>
        <v>94.04166666666667</v>
      </c>
      <c r="H17" s="143">
        <f t="shared" si="1"/>
        <v>107.65085912134624</v>
      </c>
      <c r="I17" s="152">
        <v>6289777950</v>
      </c>
      <c r="J17" s="152">
        <v>653522031</v>
      </c>
    </row>
    <row r="18" spans="1:10" ht="21.75" customHeight="1">
      <c r="A18" s="139"/>
      <c r="B18" s="155" t="s">
        <v>102</v>
      </c>
      <c r="C18" s="156">
        <v>4300000000</v>
      </c>
      <c r="D18" s="157">
        <v>5647350001</v>
      </c>
      <c r="E18" s="147">
        <f t="shared" si="2"/>
        <v>-847350001</v>
      </c>
      <c r="F18" s="76">
        <v>4800000000</v>
      </c>
      <c r="G18" s="148">
        <f t="shared" si="0"/>
        <v>111.62790697674419</v>
      </c>
      <c r="H18" s="148">
        <f t="shared" si="1"/>
        <v>109.2271948408355</v>
      </c>
      <c r="I18" s="156">
        <v>4394510000</v>
      </c>
      <c r="J18" s="152">
        <v>4116156750</v>
      </c>
    </row>
    <row r="19" spans="1:10" ht="21.75" customHeight="1">
      <c r="A19" s="139">
        <v>6</v>
      </c>
      <c r="B19" s="153" t="s">
        <v>103</v>
      </c>
      <c r="C19" s="152">
        <v>52500000000</v>
      </c>
      <c r="D19" s="142">
        <v>35647573085</v>
      </c>
      <c r="E19" s="74">
        <f t="shared" si="2"/>
        <v>16219426915</v>
      </c>
      <c r="F19" s="142">
        <v>51867000000</v>
      </c>
      <c r="G19" s="143">
        <f t="shared" si="0"/>
        <v>98.7942857142857</v>
      </c>
      <c r="H19" s="143">
        <f t="shared" si="1"/>
        <v>100.92899541087567</v>
      </c>
      <c r="I19" s="152">
        <v>51389593039</v>
      </c>
      <c r="J19" s="156">
        <v>3782750000</v>
      </c>
    </row>
    <row r="20" spans="1:10" s="161" customFormat="1" ht="21.75" customHeight="1">
      <c r="A20" s="158">
        <v>7</v>
      </c>
      <c r="B20" s="159" t="s">
        <v>104</v>
      </c>
      <c r="C20" s="152">
        <v>500000000</v>
      </c>
      <c r="D20" s="160">
        <v>544954962</v>
      </c>
      <c r="E20" s="147">
        <f t="shared" si="2"/>
        <v>5045038</v>
      </c>
      <c r="F20" s="160">
        <v>550000000</v>
      </c>
      <c r="G20" s="143">
        <f t="shared" si="0"/>
        <v>110.00000000000001</v>
      </c>
      <c r="H20" s="143">
        <f t="shared" si="1"/>
        <v>221.0904161637965</v>
      </c>
      <c r="I20" s="152">
        <v>248767002</v>
      </c>
      <c r="J20" s="152">
        <v>11768268757</v>
      </c>
    </row>
    <row r="21" spans="1:10" ht="21.75" customHeight="1">
      <c r="A21" s="139">
        <v>8</v>
      </c>
      <c r="B21" s="140" t="s">
        <v>105</v>
      </c>
      <c r="C21" s="152">
        <f>C22+C23</f>
        <v>18200000000</v>
      </c>
      <c r="D21" s="152">
        <v>13723913137</v>
      </c>
      <c r="E21" s="152">
        <f>E22+E23</f>
        <v>4909086863</v>
      </c>
      <c r="F21" s="152">
        <f>F22+F23</f>
        <v>18633000000</v>
      </c>
      <c r="G21" s="143">
        <f t="shared" si="0"/>
        <v>102.37912087912089</v>
      </c>
      <c r="H21" s="143">
        <f t="shared" si="1"/>
        <v>96.0670308628146</v>
      </c>
      <c r="I21" s="152">
        <f>SUM(I22:I23)</f>
        <v>19395832090</v>
      </c>
      <c r="J21" s="152"/>
    </row>
    <row r="22" spans="1:10" ht="21.75" customHeight="1">
      <c r="A22" s="139"/>
      <c r="B22" s="162" t="s">
        <v>106</v>
      </c>
      <c r="C22" s="156">
        <v>10700000000</v>
      </c>
      <c r="D22" s="157">
        <v>7566018000</v>
      </c>
      <c r="E22" s="147">
        <f>F22-D22</f>
        <v>3021982000</v>
      </c>
      <c r="F22" s="157">
        <v>10588000000</v>
      </c>
      <c r="G22" s="148">
        <f t="shared" si="0"/>
        <v>98.95327102803738</v>
      </c>
      <c r="H22" s="148">
        <f t="shared" si="1"/>
        <v>98.52829180156768</v>
      </c>
      <c r="I22" s="156">
        <v>10746152000</v>
      </c>
      <c r="J22" s="152">
        <f>SUM(J23:J24)</f>
        <v>4233706815</v>
      </c>
    </row>
    <row r="23" spans="1:11" s="167" customFormat="1" ht="21" customHeight="1">
      <c r="A23" s="163"/>
      <c r="B23" s="164" t="s">
        <v>107</v>
      </c>
      <c r="C23" s="165">
        <v>7500000000</v>
      </c>
      <c r="D23" s="166">
        <v>6157895137</v>
      </c>
      <c r="E23" s="147">
        <f>F23-D23</f>
        <v>1887104863</v>
      </c>
      <c r="F23" s="157">
        <v>8045000000</v>
      </c>
      <c r="G23" s="148">
        <f t="shared" si="0"/>
        <v>107.26666666666667</v>
      </c>
      <c r="H23" s="148">
        <f t="shared" si="1"/>
        <v>93.00922018261602</v>
      </c>
      <c r="I23" s="165">
        <v>8649680090</v>
      </c>
      <c r="J23" s="156">
        <v>2586209000</v>
      </c>
      <c r="K23" s="146">
        <v>914164110</v>
      </c>
    </row>
    <row r="24" spans="1:10" ht="21.75" customHeight="1">
      <c r="A24" s="139">
        <v>9</v>
      </c>
      <c r="B24" s="140" t="s">
        <v>108</v>
      </c>
      <c r="C24" s="152">
        <v>2200000000</v>
      </c>
      <c r="D24" s="74">
        <v>1863215847</v>
      </c>
      <c r="E24" s="74">
        <f>F24-D24</f>
        <v>30784153</v>
      </c>
      <c r="F24" s="74">
        <v>1894000000</v>
      </c>
      <c r="G24" s="143">
        <f t="shared" si="0"/>
        <v>86.0909090909091</v>
      </c>
      <c r="H24" s="143">
        <f t="shared" si="1"/>
        <v>81.84311702043384</v>
      </c>
      <c r="I24" s="152">
        <v>2314183610</v>
      </c>
      <c r="J24" s="165">
        <v>1647497815</v>
      </c>
    </row>
    <row r="25" spans="1:10" ht="21.75" customHeight="1">
      <c r="A25" s="168"/>
      <c r="B25" s="169"/>
      <c r="C25" s="170"/>
      <c r="D25" s="170"/>
      <c r="E25" s="171"/>
      <c r="F25" s="171"/>
      <c r="G25" s="172"/>
      <c r="H25" s="173"/>
      <c r="I25" s="174"/>
      <c r="J25" s="152">
        <v>641700825</v>
      </c>
    </row>
    <row r="26" ht="15.75">
      <c r="J26" s="170"/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0.61" bottom="0.55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Truong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Truong</dc:creator>
  <cp:keywords/>
  <dc:description/>
  <cp:lastModifiedBy>Nguyen Truong</cp:lastModifiedBy>
  <cp:lastPrinted>2019-09-11T10:16:32Z</cp:lastPrinted>
  <dcterms:created xsi:type="dcterms:W3CDTF">2017-03-27T02:19:41Z</dcterms:created>
  <dcterms:modified xsi:type="dcterms:W3CDTF">2019-09-19T09:57:40Z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