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firstSheet="2" activeTab="2"/>
  </bookViews>
  <sheets>
    <sheet name="biểu 96-CKNS" sheetId="1" r:id="rId1"/>
    <sheet name="biểu 97-CKNS" sheetId="2" r:id="rId2"/>
    <sheet name="BIEU 98-CKNS" sheetId="3" r:id="rId3"/>
    <sheet name="BIÊU SỐ 99-CKNS" sheetId="4" r:id="rId4"/>
    <sheet name="BIEU SỐ 100-CK-NS" sheetId="5" r:id="rId5"/>
    <sheet name="BIEU 101CK-NS" sheetId="6" r:id="rId6"/>
    <sheet name="BIEU 102-CKNS" sheetId="7" r:id="rId7"/>
  </sheets>
  <definedNames>
    <definedName name="_xlnm.Print_Titles" localSheetId="2">'BIEU 98-CKNS'!$9:$11</definedName>
    <definedName name="_xlnm.Print_Titles" localSheetId="4">'BIEU SỐ 100-CK-NS'!$7:$10</definedName>
    <definedName name="_xlnm.Print_Titles" localSheetId="3">'BIÊU SỐ 99-CKNS'!$7:$9</definedName>
  </definedNames>
  <calcPr fullCalcOnLoad="1"/>
</workbook>
</file>

<file path=xl/sharedStrings.xml><?xml version="1.0" encoding="utf-8"?>
<sst xmlns="http://schemas.openxmlformats.org/spreadsheetml/2006/main" count="621" uniqueCount="347">
  <si>
    <t xml:space="preserve">THÀNH PHỐ TÂY NINH </t>
  </si>
  <si>
    <t xml:space="preserve">  UỶ BAN NHÂN DÂN </t>
  </si>
  <si>
    <t>STT</t>
  </si>
  <si>
    <t>A</t>
  </si>
  <si>
    <t>B</t>
  </si>
  <si>
    <t>3=2/1</t>
  </si>
  <si>
    <t>I</t>
  </si>
  <si>
    <t>II</t>
  </si>
  <si>
    <t>Chi thường xuyên</t>
  </si>
  <si>
    <t>Lệ phí trước bạ</t>
  </si>
  <si>
    <t xml:space="preserve">Thu phí, lệ phí </t>
  </si>
  <si>
    <t>Thuế Thu nhập doanh nghiệp</t>
  </si>
  <si>
    <t xml:space="preserve">Thuế Tài nguyên </t>
  </si>
  <si>
    <t xml:space="preserve">Thu khác ngoài quốc doanh </t>
  </si>
  <si>
    <t xml:space="preserve"> -</t>
  </si>
  <si>
    <t>Thuế sử dụng đất nông nghiệp</t>
  </si>
  <si>
    <t>Chi thể dục thể thao</t>
  </si>
  <si>
    <t>III</t>
  </si>
  <si>
    <t>So sánh (%)</t>
  </si>
  <si>
    <t>Chi tạo nguồn, điều chỉnh tiền lương</t>
  </si>
  <si>
    <t>Chi các chương trình mục tiêu, nhiệm vụ</t>
  </si>
  <si>
    <t>IV</t>
  </si>
  <si>
    <t xml:space="preserve">         Biểu số 96/CK-NSNN</t>
  </si>
  <si>
    <t>Nội dung</t>
  </si>
  <si>
    <t>Dự toán</t>
  </si>
  <si>
    <t>Quyết toán</t>
  </si>
  <si>
    <t>Tổng thu NSNN</t>
  </si>
  <si>
    <t>5=3/1</t>
  </si>
  <si>
    <t>6=4/2</t>
  </si>
  <si>
    <t>TỔNG THU CÂN ĐỐI NSNN</t>
  </si>
  <si>
    <t>Thu nội địa</t>
  </si>
  <si>
    <t>Thu từ khu vực DNNN do trung ương quản lý (1)</t>
  </si>
  <si>
    <t xml:space="preserve">Thuế Giá trị gia tăng </t>
  </si>
  <si>
    <t>Thu từ khu vực DNNN do địa phương quản lý (2)</t>
  </si>
  <si>
    <t>Thu từ khu vực doanh nghiệp có vốn đầu tư nước ngoài (3)</t>
  </si>
  <si>
    <t>Thu từ khu vực kinh tế ngoài quốc doanh (4)</t>
  </si>
  <si>
    <t>Doanh nghiệp, Luật HTX</t>
  </si>
  <si>
    <t xml:space="preserve"> - Thuế GTGT( tỉnh QL)</t>
  </si>
  <si>
    <t xml:space="preserve"> - Thuế TNDN ( tỉnh quản lý)</t>
  </si>
  <si>
    <t xml:space="preserve">Thuế Tiêu thụ đặc biệt </t>
  </si>
  <si>
    <t>Thuế thu nhập cá nhân</t>
  </si>
  <si>
    <t>Thuế bảo vệ môi trường</t>
  </si>
  <si>
    <t>-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</si>
  <si>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</si>
  <si>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</si>
  <si>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</si>
  <si>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</si>
  <si>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</si>
  <si>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</si>
  <si>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</si>
  <si>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từ các khoản đóng góp XD kết cấu HT tại ĐP</t>
  </si>
  <si>
    <t>Thu viện trợ</t>
  </si>
  <si>
    <t>V</t>
  </si>
  <si>
    <t>Thu từ các khoản hoàn trả giữa các cấp NS</t>
  </si>
  <si>
    <t>C</t>
  </si>
  <si>
    <t>THU KẾT DƯ NĂM TRƯỚC</t>
  </si>
  <si>
    <t>D</t>
  </si>
  <si>
    <t>THU CHUYỂN NGUỒN TỪ NĂM TRƯỚC CHUYỂN SANG</t>
  </si>
  <si>
    <t xml:space="preserve">             Biểu số 97/CK-NSNN</t>
  </si>
  <si>
    <t>Nội dung (1)</t>
  </si>
  <si>
    <t>Bao gồm</t>
  </si>
  <si>
    <t>Ngân sách cấp huyện</t>
  </si>
  <si>
    <t>Ngân sách xã</t>
  </si>
  <si>
    <t>1=2+3</t>
  </si>
  <si>
    <t>4=5+6</t>
  </si>
  <si>
    <t>7=4/1</t>
  </si>
  <si>
    <t>8=5/2</t>
  </si>
  <si>
    <t>9=6/3</t>
  </si>
  <si>
    <t>TỔNG CHI NSĐP</t>
  </si>
  <si>
    <t>Chi đầu tư phát triển</t>
  </si>
  <si>
    <t>Chi đầu tư cho các dự án</t>
  </si>
  <si>
    <t>Trong đó: Chia theo lĩnh vực</t>
  </si>
  <si>
    <t>Chi giáo dục - đào tạo và dạy nghề</t>
  </si>
  <si>
    <t>Chi khoa học và công nghệ</t>
  </si>
  <si>
    <t>Chi y tế, dân số và gia đình</t>
  </si>
  <si>
    <t>Chi văn hóa thông tin</t>
  </si>
  <si>
    <t>Chi các hoạt động kinh tế</t>
  </si>
  <si>
    <t>Chi hoạt động của cơ quan quản lý nhà nước, đảng, đoàn thể</t>
  </si>
  <si>
    <t>Chi bảo đảm xã hội</t>
  </si>
  <si>
    <t>Trong đó: Chia theo nguồn vốn</t>
  </si>
  <si>
    <t>Chi từ nguồn cân đối NS ĐP</t>
  </si>
  <si>
    <t>Chi đầu tư từ nguồn thu tiền sử dụng đất</t>
  </si>
  <si>
    <t>Chi ĐT từ nguồn vận động đóng góp XDCSHT</t>
  </si>
  <si>
    <t xml:space="preserve">Chi đầu tư tạo lập Quỹ phát triển đất </t>
  </si>
  <si>
    <t>Trong đó:</t>
  </si>
  <si>
    <t>Dự phòng ngân sách</t>
  </si>
  <si>
    <t>VI</t>
  </si>
  <si>
    <t>CHI CÁC CHƯƠNG TRÌNH MỤC TIÊU</t>
  </si>
  <si>
    <t>Chi các chương trình mục tiêu quốc gia</t>
  </si>
  <si>
    <t xml:space="preserve">CHI NỘP TRẢ NS CẤP TRÊN </t>
  </si>
  <si>
    <t>CHI CHUYỂN NGUỒN SANG NĂM SAU</t>
  </si>
  <si>
    <t xml:space="preserve">       Biểu số 98/CK-NSNN</t>
  </si>
  <si>
    <t xml:space="preserve">                   QUYẾT TOÁN CHI NGÂN SÁCH HUYỆN, CHI NGÂN SÁCH CẤP HUYỆN VÀ CHI NGÂN SÁCH  XÃ </t>
  </si>
  <si>
    <t>Chi bổ sung quỹ dự trữ tài chính (2)</t>
  </si>
  <si>
    <t xml:space="preserve">     Biểu số 99/CK-NSNN</t>
  </si>
  <si>
    <t>Đơn vị: Triệu đồng</t>
  </si>
  <si>
    <t>Tên đơn vị</t>
  </si>
  <si>
    <t>Tổng số</t>
  </si>
  <si>
    <r>
      <t xml:space="preserve">Chi đầu tư phát triển </t>
    </r>
    <r>
      <rPr>
        <sz val="10"/>
        <rFont val="Times New Roman"/>
        <family val="1"/>
      </rPr>
      <t>(Không kể chương trình MTQG)</t>
    </r>
  </si>
  <si>
    <r>
      <t xml:space="preserve">Chi thường xuyên </t>
    </r>
    <r>
      <rPr>
        <sz val="10"/>
        <rFont val="Times New Roman"/>
        <family val="1"/>
      </rPr>
      <t>(Không kể chương trình MTQG)</t>
    </r>
  </si>
  <si>
    <t>Chi chương trình MTQG</t>
  </si>
  <si>
    <t>Chi chuyển nguồn sang ngân sách năm sau</t>
  </si>
  <si>
    <t xml:space="preserve">Văn phòng HĐND &amp; UBND </t>
  </si>
  <si>
    <t xml:space="preserve">Phòng Tư pháp </t>
  </si>
  <si>
    <t xml:space="preserve">Phòng Kinh tế </t>
  </si>
  <si>
    <t>Phòng Tài chính - KH</t>
  </si>
  <si>
    <t xml:space="preserve">Phòng Quản lý- Đô thị </t>
  </si>
  <si>
    <t xml:space="preserve">Phòng Y tế </t>
  </si>
  <si>
    <t xml:space="preserve">Phòng Lao động -TBXH </t>
  </si>
  <si>
    <t xml:space="preserve">Phòng Văn hoá- thông tin </t>
  </si>
  <si>
    <t xml:space="preserve">Phòng Tài nguyên- môi trường </t>
  </si>
  <si>
    <t xml:space="preserve">Phòng Nội vụ </t>
  </si>
  <si>
    <t>Thanh tra Thành phố</t>
  </si>
  <si>
    <t>Khối Đảng</t>
  </si>
  <si>
    <t>Mặt trận tổ quốc</t>
  </si>
  <si>
    <t>Đoàn thanh niên CSHCM</t>
  </si>
  <si>
    <t xml:space="preserve">Hội liên hiệp phụ nữ </t>
  </si>
  <si>
    <t xml:space="preserve">Hội nông dân việt Nam </t>
  </si>
  <si>
    <t xml:space="preserve">Hội Cựu chiến binh </t>
  </si>
  <si>
    <t>Hội Chử thập đỏ</t>
  </si>
  <si>
    <t xml:space="preserve">Hội Đông y </t>
  </si>
  <si>
    <t>Hội chất độc da cam</t>
  </si>
  <si>
    <t>Hội cựu TNXP</t>
  </si>
  <si>
    <t>Hội người mù</t>
  </si>
  <si>
    <t xml:space="preserve">Hội cựu Giáo chức </t>
  </si>
  <si>
    <t>Hội khuyến học</t>
  </si>
  <si>
    <t xml:space="preserve">Hội luật gia </t>
  </si>
  <si>
    <t xml:space="preserve">Chi ĐT tạo lập quỹ phát triển đất </t>
  </si>
  <si>
    <t>CHI DỰ PHÒNG NGÂN SÁCH</t>
  </si>
  <si>
    <t>CHI CHUYỂN NGUỒN SANG NGÂN SÁCH NĂM SAU</t>
  </si>
  <si>
    <t>Biểu số 100/CK-NSNN</t>
  </si>
  <si>
    <t>Tên đơn vị (1)</t>
  </si>
  <si>
    <t>Bổ sung cân đối ngân sách</t>
  </si>
  <si>
    <t>Bổ sung có mục tiêu</t>
  </si>
  <si>
    <t>Vốn ngoài nước</t>
  </si>
  <si>
    <t>Vốn trong nước</t>
  </si>
  <si>
    <t>TỔNG SỐ</t>
  </si>
  <si>
    <t>UBND Phường 1</t>
  </si>
  <si>
    <t>UBND Phường 2</t>
  </si>
  <si>
    <t>UBND Phường 3</t>
  </si>
  <si>
    <t>UBND Phường IV</t>
  </si>
  <si>
    <t>UBND Phường Hiệp Ninh</t>
  </si>
  <si>
    <t>UBND  Phường Ninh Sơn</t>
  </si>
  <si>
    <t>UBND Phường Ninh Thạnh</t>
  </si>
  <si>
    <t>UBND xã Bình Minh</t>
  </si>
  <si>
    <t>UBND xã Tân Bình</t>
  </si>
  <si>
    <t>UBND xã Thạnh Tân</t>
  </si>
  <si>
    <t xml:space="preserve">     Biểu số 101/CK-NSNN</t>
  </si>
  <si>
    <t>Trong đó</t>
  </si>
  <si>
    <t>…</t>
  </si>
  <si>
    <t>Đầu tư phát triển</t>
  </si>
  <si>
    <t>Kinh phí sự nghiệp</t>
  </si>
  <si>
    <t>Chi SN thường xuyên</t>
  </si>
  <si>
    <t>Chia ra</t>
  </si>
  <si>
    <t>8=9+12</t>
  </si>
  <si>
    <t>16=5/1</t>
  </si>
  <si>
    <t>17=6/2</t>
  </si>
  <si>
    <t>18=7/3</t>
  </si>
  <si>
    <t>19=8/4</t>
  </si>
  <si>
    <t>a</t>
  </si>
  <si>
    <t>Nguồn NS TW bổ sung thực hiện chương trình MTQG XD NTM</t>
  </si>
  <si>
    <t>b</t>
  </si>
  <si>
    <t xml:space="preserve">Nguồn Xổ số kiến thiết </t>
  </si>
  <si>
    <t>Ngân sách  (xã)</t>
  </si>
  <si>
    <t xml:space="preserve">   Biểu số 102/CK-NSNN</t>
  </si>
  <si>
    <t>TỔNG CHI NGÂN SÁCH ĐỊA PHƯƠNG</t>
  </si>
  <si>
    <t>CHI CÂN ĐỐI NGÂN SÁCH ĐỊA PHƯƠNG</t>
  </si>
  <si>
    <t xml:space="preserve">Chi đầu tư cho các dự án </t>
  </si>
  <si>
    <t>Chi quốc phòng</t>
  </si>
  <si>
    <t>Chi an ninh và trật tự an toàn xã hội</t>
  </si>
  <si>
    <t>Chi đầu tư từ nguồn vận động đóng góp XDCSHT</t>
  </si>
  <si>
    <t>Chi đầu tư tạo lập Quỹ phát triển đất</t>
  </si>
  <si>
    <t>Chi bổ sung quỹ dự trữ tài chính</t>
  </si>
  <si>
    <t xml:space="preserve">CHI NỘP TRẢ NGÂN SÁCH CẤP TRÊN </t>
  </si>
  <si>
    <t>Thu NSĐP</t>
  </si>
  <si>
    <t>TỔNG NGUỒN THU NSNN (A+B+C+D)</t>
  </si>
  <si>
    <t>Thu khác</t>
  </si>
  <si>
    <t>Thuế BVMT thu từ hàng hóa sản xuất, kinh doanh trong nước</t>
  </si>
  <si>
    <t>Thuế BVMT thu từ hàng hóa nhập khẩu</t>
  </si>
  <si>
    <t>(Chi tiết theo sắc thuế)</t>
  </si>
  <si>
    <t>Thu từ bán tài sản nhà nước</t>
  </si>
  <si>
    <t>Thu hồi vốn, thu cổ tức (5)</t>
  </si>
  <si>
    <t>Lợi nhuận được chia của Nhà nước và lợi nhuận sau thuế còn lại sau khi trích lập các quỹ của doanh nghiệp nhà nước (5)</t>
  </si>
  <si>
    <t>Chênh lệch thu chi Ngân hàng Nhà nước (5)</t>
  </si>
  <si>
    <t>Thu từ dầu thô</t>
  </si>
  <si>
    <t xml:space="preserve">Thu từ hoạt động xuất nhập khẩu 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</si>
  <si>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</si>
  <si>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</si>
  <si>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</si>
  <si>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</si>
  <si>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Thuế giá trị gia tăng thu từ hàng hóa nhập khẩu</t>
  </si>
  <si>
    <t xml:space="preserve">VI </t>
  </si>
  <si>
    <t>Thu hồi các khoản chi năm trước</t>
  </si>
  <si>
    <t xml:space="preserve">Đơn vị: đồng </t>
  </si>
  <si>
    <t>Ngân sách địa phương</t>
  </si>
  <si>
    <t>Ngân sách cấp tỉnh (huyện)</t>
  </si>
  <si>
    <t>Ngân sách huyện (xã)</t>
  </si>
  <si>
    <t>CHI CÂN ĐỐI NSĐP</t>
  </si>
  <si>
    <r>
      <t xml:space="preserve">Chi đầu tư XDCB từ nguồn </t>
    </r>
    <r>
      <rPr>
        <b/>
        <i/>
        <sz val="12"/>
        <rFont val="Times New Roman"/>
        <family val="1"/>
      </rPr>
      <t>XSKT</t>
    </r>
  </si>
  <si>
    <t>Chi thường xuyên các nhiệm vụ tỉnh bổ sung</t>
  </si>
  <si>
    <t>Đơn vị:  đồng</t>
  </si>
  <si>
    <t>Dự toán (1)</t>
  </si>
  <si>
    <t>Chi trả nợ lãi do chính quyền địa phương vay (2)</t>
  </si>
  <si>
    <t>4=5+6+7+8+9+12</t>
  </si>
  <si>
    <t>9=10+11</t>
  </si>
  <si>
    <t>TỔNG SỐ( I+II+III+IV+V+VI+VII)</t>
  </si>
  <si>
    <t>CHI CÂN ĐỐI NGÂN SÁCH CẤP HUYỆN</t>
  </si>
  <si>
    <t xml:space="preserve">CÁC CƠ QUAN QLNN, ĐẢNG, ĐOÀN THỂ, CÁC TỔ CHỨC HỘI </t>
  </si>
  <si>
    <t xml:space="preserve">Phòng Giáo dục- đào tạo </t>
  </si>
  <si>
    <t>SỰ NGHIỆP GIÁO DỤC ĐÀO TẠO -DẠY NGHỀ</t>
  </si>
  <si>
    <t>Trung tâm Giáo dục nghề nghiệp - Giáo dục thường xuyên</t>
  </si>
  <si>
    <t xml:space="preserve">SN VĂN HÓA- THỂ THAO- TRUYỀN THANH </t>
  </si>
  <si>
    <t>CHI ĐẢM BẢO XÃ HỘI</t>
  </si>
  <si>
    <t xml:space="preserve">CHI AN NINH -QUỐC PHÒNG </t>
  </si>
  <si>
    <t>Công an Thành phố</t>
  </si>
  <si>
    <t>BCH Quân sự Thành phố</t>
  </si>
  <si>
    <t xml:space="preserve">SỰ NGHIỆP KINH TẾ </t>
  </si>
  <si>
    <t>Chi sự nghiệp nông, lâm nghiệp</t>
  </si>
  <si>
    <t xml:space="preserve">Chi SN giao thông </t>
  </si>
  <si>
    <t xml:space="preserve">Ban QLDA đầu tư công trình </t>
  </si>
  <si>
    <t>c</t>
  </si>
  <si>
    <t>d</t>
  </si>
  <si>
    <t>Chi quy hoạch</t>
  </si>
  <si>
    <t>Phòng Quản lý đô thị</t>
  </si>
  <si>
    <t>Phòng Tài nguyên và Môi trường</t>
  </si>
  <si>
    <t>e</t>
  </si>
  <si>
    <t xml:space="preserve">Sự nghiệp kinh tế khác </t>
  </si>
  <si>
    <t>Đội QL Trật tự đô thị</t>
  </si>
  <si>
    <t>KP hỗ trợ ĐP SX lúa theo Nghị định số 35/2015/NĐ-CP</t>
  </si>
  <si>
    <t xml:space="preserve">SỰ NGHIỆP MÔI TRƯỜNG </t>
  </si>
  <si>
    <t xml:space="preserve">CHI ĐẦU TƯ PHÁT TRIỂN </t>
  </si>
  <si>
    <t>10.1</t>
  </si>
  <si>
    <t>Chi đầu tư cho các dự án từ ngân sách TP</t>
  </si>
  <si>
    <t>10.2</t>
  </si>
  <si>
    <t xml:space="preserve">Chi từ nguồn bổ sung có mục tiêu </t>
  </si>
  <si>
    <r>
      <t>Trong đó</t>
    </r>
    <r>
      <rPr>
        <i/>
        <sz val="12"/>
        <rFont val="Times New Roman"/>
        <family val="1"/>
      </rPr>
      <t xml:space="preserve">: Chi đầu tư từ nguồn xổ số kiến thiết </t>
    </r>
  </si>
  <si>
    <t>10.3</t>
  </si>
  <si>
    <t>10.4</t>
  </si>
  <si>
    <t xml:space="preserve">CHI KHÁC </t>
  </si>
  <si>
    <t>CHI TẠO NGUỒN, ĐIỀU CHỈNH TIỀN LƯƠNG</t>
  </si>
  <si>
    <t>CHI BỔ SUNG CÓ MỤC TIÊU CHO NGÂN SÁCH CẤP DƯỚI (3)</t>
  </si>
  <si>
    <t>VII</t>
  </si>
  <si>
    <t>Đơn vị: đồng</t>
  </si>
  <si>
    <t>Gồm</t>
  </si>
  <si>
    <t>Vốn đầu tư để thực hiện các CTMT, nhiệm vụ</t>
  </si>
  <si>
    <t>Vốn sự nghiệp thực hiện các chế độ, chính sách</t>
  </si>
  <si>
    <t>Vốn thực hiện các CTMT quốc gia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</si>
  <si>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</si>
  <si>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</si>
  <si>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</si>
  <si>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</si>
  <si>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</si>
  <si>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</si>
  <si>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</si>
  <si>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</si>
  <si>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</si>
  <si>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</si>
  <si>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 xml:space="preserve">        Đơn vị: đồng </t>
  </si>
  <si>
    <t>Chi phát thanh, truyền hình</t>
  </si>
  <si>
    <t>Chi theo ngành, lĩnh vực khác</t>
  </si>
  <si>
    <t>CTMTQG Giảm nghèo bền vững</t>
  </si>
  <si>
    <t>Chi đầu tư</t>
  </si>
  <si>
    <t>Chi sự nghiệp</t>
  </si>
  <si>
    <t>CTMTQG Xây dựng nông thôn mới</t>
  </si>
  <si>
    <r>
      <t xml:space="preserve">Chi đầu tư XDCB từ nguồn </t>
    </r>
    <r>
      <rPr>
        <b/>
        <i/>
        <sz val="12"/>
        <rFont val="Times New Roman"/>
        <family val="1"/>
      </rPr>
      <t>cân đối NS cấp tỉnh</t>
    </r>
  </si>
  <si>
    <t>Chi ngành, lĩnh vực khác</t>
  </si>
  <si>
    <t>Các ban hội (Phòng Lao động TB và XH)</t>
  </si>
  <si>
    <t>Trung tâm Phát triển quỹ đất</t>
  </si>
  <si>
    <t xml:space="preserve">SỰ NGHIỆP KHOA HỌC CÔNG NGHỆ </t>
  </si>
  <si>
    <t>UBND Thành phố</t>
  </si>
  <si>
    <t>Chi SN thể thao</t>
  </si>
  <si>
    <t>CTMTQG khác</t>
  </si>
  <si>
    <t>THU CHUYỂN GIAO NGÂN SÁCH</t>
  </si>
  <si>
    <t>Dự toán năm 2020</t>
  </si>
  <si>
    <t>So sánh</t>
  </si>
  <si>
    <t>Tuyệt đối</t>
  </si>
  <si>
    <t>Tương đối (%)</t>
  </si>
  <si>
    <t>3=2-1</t>
  </si>
  <si>
    <t>4=2/1</t>
  </si>
  <si>
    <t>TỔNG NGUỒN THU NSĐP</t>
  </si>
  <si>
    <t>Thu NSĐP được hưởng theo phân cấp</t>
  </si>
  <si>
    <t>Thu NSĐP hưởng 100%</t>
  </si>
  <si>
    <t>Thu NSĐP hưởng từ các khoản thu phân chia</t>
  </si>
  <si>
    <t xml:space="preserve">Thu bổ sung từ ngân sách cấp trên </t>
  </si>
  <si>
    <t>Thu bổ sung cân đối ngân sách</t>
  </si>
  <si>
    <t>Thu bổ sung có mục tiêu</t>
  </si>
  <si>
    <t>Thu từ quỹ dự trữ tài chính</t>
  </si>
  <si>
    <t>Thu kết dư</t>
  </si>
  <si>
    <t>Thu chuyển nguồn từ năm trước chuyển sang</t>
  </si>
  <si>
    <t>Thu các khoản hoàn trả giữa các cấp NS</t>
  </si>
  <si>
    <t xml:space="preserve">Tổng chi cân đối NSĐP </t>
  </si>
  <si>
    <t>Chi các chương trình mục tiêu</t>
  </si>
  <si>
    <t>Chi chuyển nguồn sang năm sau</t>
  </si>
  <si>
    <t>Chi nộp trả kinh phí cấp trên</t>
  </si>
  <si>
    <t>KẾT DƯ NSĐP</t>
  </si>
  <si>
    <t>CHI TRẢ NỢ GỐC CỦA NSĐP</t>
  </si>
  <si>
    <t>Từ nguồn vay để trả nợ gốc</t>
  </si>
  <si>
    <t>Từ nguồn bội thu, tăng thu, tiết kiệm chi, kết dư ngân sách cấp tỉnh</t>
  </si>
  <si>
    <t>E</t>
  </si>
  <si>
    <t>TỔNG MỨC VAY CỦA NSĐP</t>
  </si>
  <si>
    <t>Vay để bù đắp bội chi</t>
  </si>
  <si>
    <t>Vay để trả nợ gốc</t>
  </si>
  <si>
    <t>G</t>
  </si>
  <si>
    <t>TỔNG MỨC DƯ NỢ VAY CUỐI NĂM CỦA NSĐP</t>
  </si>
  <si>
    <t>Sự nghiệp giáo dục (các đơn vị trường học)</t>
  </si>
  <si>
    <t>Văn phòng Thành ủy</t>
  </si>
  <si>
    <t xml:space="preserve">SỰ NGHIỆP Y TẾ </t>
  </si>
  <si>
    <t xml:space="preserve">Trung tâm Y tế </t>
  </si>
  <si>
    <t>SN văn hóa</t>
  </si>
  <si>
    <t>SN Truyền thanh</t>
  </si>
  <si>
    <t>SN Thể thao</t>
  </si>
  <si>
    <t>NHIỆM VỤ CHỜ PHÂN BỔ</t>
  </si>
  <si>
    <t>KINH PHÍ ĐO ĐẠC TRÍCH LẬP BẢN ĐỒ</t>
  </si>
  <si>
    <t xml:space="preserve">Chương trình mục tiêu quốc gia </t>
  </si>
  <si>
    <t>Nguồn NS TW bổ sung thực hiện chương trình MTQG khác</t>
  </si>
  <si>
    <t xml:space="preserve">Công an </t>
  </si>
  <si>
    <t>10 xã, phường</t>
  </si>
  <si>
    <t>Nguồn NS TW bổ sung thực hiện chương trình MTQG giảm nghèo bền vững</t>
  </si>
  <si>
    <t>CÂN ĐỐI NGÂN SÁCH HUYỆN NĂM 2021</t>
  </si>
  <si>
    <t>VIII</t>
  </si>
  <si>
    <t>Thu từ nguồn tăng thu tiền sử dụng đất năm 2020, tiết kiệm chi năm 2020, CCTL ngân sách xã</t>
  </si>
  <si>
    <t>( Kèm theo Quyết định        /QĐ-UBND ngày     /      /2022 của Ủy ban nhân dân Thành phố )</t>
  </si>
  <si>
    <t>QUYẾT TOÁN THU NGÂN SÁCH NHÀ NƯỚC NĂM 2021</t>
  </si>
  <si>
    <t>Thu thuế nông nghiệp, phi nông nghiệp</t>
  </si>
  <si>
    <t>Trong đó: thu theo Nghị định 167/2017/NĐ-CP</t>
  </si>
  <si>
    <t>( Kèm theo Quyết định          /QĐ-UBND ngày      /     /2022 của Ủy ban nhân dân Thành phố)</t>
  </si>
  <si>
    <t>Chi thể thao</t>
  </si>
  <si>
    <t>Chi ủy thác cho ngân hàng chính sách xã hội, ủy thác quỹ hội nông dân</t>
  </si>
  <si>
    <t>Chi đầu tư từ nguồn năm trước chuyển sang (tăng thu, kết dư)</t>
  </si>
  <si>
    <t>THEO CƠ CẤU CHI NĂM 2021</t>
  </si>
  <si>
    <t>QUYẾT TOÁN CHI NGÂN SÁCH CẤP HUYỆN THEO LĨNH VỰC  NĂM 2021</t>
  </si>
  <si>
    <t>( Kèm theo Quyết định số           /QĐ-UBND ngày       /      /2022  của Ủy ban nhân dân Thành phố )</t>
  </si>
  <si>
    <t>Chi ủy thác cho ngân hàng chính sách xã hội, ủy thác hội nông dân</t>
  </si>
  <si>
    <t>QUYẾT TOÁN CHI NGÂN SÁCH CẤP HUYỆN CHO TỪNG CƠ QUAN, TỔ CHỨC NĂM 2021</t>
  </si>
  <si>
    <t>Ban QLDA đầu tư xây dựng</t>
  </si>
  <si>
    <t xml:space="preserve">Chi sự nghiệp thị chính </t>
  </si>
  <si>
    <t>Chi SN đản bảo xã hội</t>
  </si>
  <si>
    <t>Chi đầu tư phát triển khác</t>
  </si>
  <si>
    <t>10.5</t>
  </si>
  <si>
    <t>Chi ủy thác NHCSXH, Chi Ủy thác Hội nông dân</t>
  </si>
  <si>
    <t>( Kèm theo Quyết định số            /QĐ-UBND ngày       /        /2022 của Ủy ban nhân dân Thành phố )</t>
  </si>
  <si>
    <t>QUYẾT TOÁN CHI BỔ SUNG TỪ NGÂN SÁCH CẤP HUYỆN CHO NGÂN SÁCH TỪNG XÃ NĂM 2021</t>
  </si>
  <si>
    <t>( Kèm theo Quyết định          /QĐ-UBND ngày       /     /2022 của Ủy ban nhân dân Thành phố )</t>
  </si>
  <si>
    <t>QUYẾT TOÁN CHI CHƯƠNG TRÌNH MỤC TIÊU QUỐC GIA NGÂN SÁCH CẤP HUYỆN VÀ NGÂN SÁCH XÃ NĂM 2021</t>
  </si>
  <si>
    <t>( Kèm theo Quyết định               /QĐ-UBND ngày           /7 /2022 của Ủy ban nhân dân Thành phố )</t>
  </si>
  <si>
    <t>3 xã</t>
  </si>
  <si>
    <t>( Kèm theo Quyết định    64        /QĐ-UBND ngày   07    /   7    /2022 của Ủy ban nhân dân Thành phố 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</si>
</sst>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,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#,##0,"/>
    <numFmt numFmtId="188" formatCode="0.000000000"/>
    <numFmt numFmtId="189" formatCode="#,##0.00,,"/>
    <numFmt numFmtId="190" formatCode="0.0%"/>
  </numFmts>
  <fonts count="76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i/>
      <sz val="9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2"/>
      <name val="Calibri"/>
      <family val="2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i/>
      <sz val="9"/>
      <name val="Calibri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i/>
      <sz val="12"/>
      <color indexed="17"/>
      <name val="Times New Roman"/>
      <family val="1"/>
    </font>
    <font>
      <i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187" fontId="15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10" fontId="9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10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10" fontId="9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0" fontId="30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0" fontId="20" fillId="0" borderId="10" xfId="0" applyNumberFormat="1" applyFont="1" applyFill="1" applyBorder="1" applyAlignment="1">
      <alignment vertical="center" wrapText="1"/>
    </xf>
    <xf numFmtId="10" fontId="20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9" fontId="20" fillId="0" borderId="10" xfId="0" applyNumberFormat="1" applyFont="1" applyFill="1" applyBorder="1" applyAlignment="1">
      <alignment vertical="center" wrapText="1"/>
    </xf>
    <xf numFmtId="9" fontId="2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10" fontId="38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right" vertical="center" wrapText="1"/>
    </xf>
    <xf numFmtId="0" fontId="9" fillId="0" borderId="13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20" fillId="0" borderId="10" xfId="55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180" fontId="1" fillId="0" borderId="10" xfId="55" applyNumberFormat="1" applyFont="1" applyFill="1" applyBorder="1" applyAlignment="1">
      <alignment vertical="center" wrapText="1"/>
      <protection/>
    </xf>
    <xf numFmtId="3" fontId="1" fillId="0" borderId="10" xfId="55" applyNumberFormat="1" applyFont="1" applyFill="1" applyBorder="1" applyAlignment="1">
      <alignment vertical="center" wrapText="1"/>
      <protection/>
    </xf>
    <xf numFmtId="10" fontId="34" fillId="0" borderId="10" xfId="55" applyNumberFormat="1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>
      <alignment/>
      <protection/>
    </xf>
    <xf numFmtId="180" fontId="0" fillId="0" borderId="10" xfId="55" applyNumberFormat="1" applyFont="1" applyFill="1" applyBorder="1" applyAlignment="1">
      <alignment vertical="center" wrapText="1"/>
      <protection/>
    </xf>
    <xf numFmtId="3" fontId="0" fillId="0" borderId="10" xfId="55" applyNumberFormat="1" applyFont="1" applyFill="1" applyBorder="1" applyAlignment="1">
      <alignment vertical="center" wrapText="1"/>
      <protection/>
    </xf>
    <xf numFmtId="10" fontId="35" fillId="0" borderId="10" xfId="55" applyNumberFormat="1" applyFont="1" applyFill="1" applyBorder="1" applyAlignment="1">
      <alignment vertical="center" wrapText="1"/>
      <protection/>
    </xf>
    <xf numFmtId="187" fontId="35" fillId="0" borderId="10" xfId="55" applyNumberFormat="1" applyFont="1" applyFill="1" applyBorder="1" applyAlignment="1">
      <alignment vertical="center" wrapText="1"/>
      <protection/>
    </xf>
    <xf numFmtId="9" fontId="2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left" vertical="center" wrapText="1"/>
    </xf>
    <xf numFmtId="3" fontId="7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0" fillId="0" borderId="10" xfId="55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19050</xdr:rowOff>
    </xdr:from>
    <xdr:to>
      <xdr:col>1</xdr:col>
      <xdr:colOff>666750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419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0</xdr:rowOff>
    </xdr:from>
    <xdr:to>
      <xdr:col>1</xdr:col>
      <xdr:colOff>800100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400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0</xdr:rowOff>
    </xdr:from>
    <xdr:to>
      <xdr:col>1</xdr:col>
      <xdr:colOff>800100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" y="419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19050</xdr:rowOff>
    </xdr:from>
    <xdr:to>
      <xdr:col>1</xdr:col>
      <xdr:colOff>666750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561975" y="4476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19050</xdr:rowOff>
    </xdr:from>
    <xdr:to>
      <xdr:col>1</xdr:col>
      <xdr:colOff>666750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61975" y="4476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19050</xdr:rowOff>
    </xdr:from>
    <xdr:to>
      <xdr:col>1</xdr:col>
      <xdr:colOff>638175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476250" y="438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19050</xdr:rowOff>
    </xdr:from>
    <xdr:to>
      <xdr:col>1</xdr:col>
      <xdr:colOff>600075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0" y="438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I14" sqref="I14"/>
    </sheetView>
  </sheetViews>
  <sheetFormatPr defaultColWidth="9.00390625" defaultRowHeight="15.75"/>
  <cols>
    <col min="1" max="1" width="4.75390625" style="0" customWidth="1"/>
    <col min="2" max="2" width="50.75390625" style="0" customWidth="1"/>
    <col min="3" max="3" width="15.375" style="5" customWidth="1"/>
    <col min="4" max="4" width="16.75390625" style="5" customWidth="1"/>
    <col min="5" max="5" width="16.125" style="0" customWidth="1"/>
  </cols>
  <sheetData>
    <row r="1" spans="1:5" ht="15.75">
      <c r="A1" s="1" t="s">
        <v>1</v>
      </c>
      <c r="D1" s="8"/>
      <c r="E1" s="8" t="s">
        <v>22</v>
      </c>
    </row>
    <row r="2" ht="15.75">
      <c r="A2" s="1" t="s">
        <v>0</v>
      </c>
    </row>
    <row r="3" ht="11.25" customHeight="1"/>
    <row r="4" spans="1:5" ht="18.75">
      <c r="A4" s="190" t="s">
        <v>318</v>
      </c>
      <c r="B4" s="190"/>
      <c r="C4" s="190"/>
      <c r="D4" s="190"/>
      <c r="E4" s="190"/>
    </row>
    <row r="5" spans="1:5" ht="20.25" customHeight="1">
      <c r="A5" s="191" t="s">
        <v>321</v>
      </c>
      <c r="B5" s="191"/>
      <c r="C5" s="191"/>
      <c r="D5" s="191"/>
      <c r="E5" s="191"/>
    </row>
    <row r="6" spans="4:6" ht="20.25" customHeight="1">
      <c r="D6" s="169"/>
      <c r="E6" s="193" t="s">
        <v>257</v>
      </c>
      <c r="F6" s="193"/>
    </row>
    <row r="7" spans="1:6" ht="21.75" customHeight="1">
      <c r="A7" s="192" t="s">
        <v>2</v>
      </c>
      <c r="B7" s="192" t="s">
        <v>59</v>
      </c>
      <c r="C7" s="192" t="s">
        <v>24</v>
      </c>
      <c r="D7" s="192" t="s">
        <v>25</v>
      </c>
      <c r="E7" s="192" t="s">
        <v>274</v>
      </c>
      <c r="F7" s="192"/>
    </row>
    <row r="8" spans="1:6" ht="34.5" customHeight="1">
      <c r="A8" s="192"/>
      <c r="B8" s="192"/>
      <c r="C8" s="192"/>
      <c r="D8" s="192"/>
      <c r="E8" s="53" t="s">
        <v>275</v>
      </c>
      <c r="F8" s="53" t="s">
        <v>276</v>
      </c>
    </row>
    <row r="9" spans="1:6" ht="15.75">
      <c r="A9" s="57" t="s">
        <v>3</v>
      </c>
      <c r="B9" s="57" t="s">
        <v>4</v>
      </c>
      <c r="C9" s="57">
        <v>1</v>
      </c>
      <c r="D9" s="57">
        <v>2</v>
      </c>
      <c r="E9" s="57" t="s">
        <v>277</v>
      </c>
      <c r="F9" s="57" t="s">
        <v>278</v>
      </c>
    </row>
    <row r="10" spans="1:6" s="1" customFormat="1" ht="18.75" customHeight="1">
      <c r="A10" s="140" t="s">
        <v>3</v>
      </c>
      <c r="B10" s="145" t="s">
        <v>279</v>
      </c>
      <c r="C10" s="72">
        <f>C11+C14+C21</f>
        <v>937284804000</v>
      </c>
      <c r="D10" s="72">
        <f>D11+D14+D17+D18+D19+D20</f>
        <v>1631150050647</v>
      </c>
      <c r="E10" s="72">
        <f aca="true" t="shared" si="0" ref="E10:E29">D10-C10</f>
        <v>693865246647</v>
      </c>
      <c r="F10" s="162">
        <f aca="true" t="shared" si="1" ref="F10:F16">D10/C10</f>
        <v>1.7402928583562098</v>
      </c>
    </row>
    <row r="11" spans="1:6" ht="18.75" customHeight="1">
      <c r="A11" s="140" t="s">
        <v>6</v>
      </c>
      <c r="B11" s="145" t="s">
        <v>280</v>
      </c>
      <c r="C11" s="72">
        <f>C12+C13</f>
        <v>720979000000</v>
      </c>
      <c r="D11" s="72">
        <f>D12+D13</f>
        <v>807617327587</v>
      </c>
      <c r="E11" s="72">
        <f t="shared" si="0"/>
        <v>86638327587</v>
      </c>
      <c r="F11" s="162">
        <f t="shared" si="1"/>
        <v>1.120167615959688</v>
      </c>
    </row>
    <row r="12" spans="1:6" ht="18.75" customHeight="1">
      <c r="A12" s="149" t="s">
        <v>42</v>
      </c>
      <c r="B12" s="151" t="s">
        <v>281</v>
      </c>
      <c r="C12" s="71">
        <v>159050000000</v>
      </c>
      <c r="D12" s="71">
        <v>178325061321</v>
      </c>
      <c r="E12" s="71">
        <f t="shared" si="0"/>
        <v>19275061321</v>
      </c>
      <c r="F12" s="104">
        <f t="shared" si="1"/>
        <v>1.121188691109714</v>
      </c>
    </row>
    <row r="13" spans="1:6" ht="18.75" customHeight="1">
      <c r="A13" s="149" t="s">
        <v>42</v>
      </c>
      <c r="B13" s="151" t="s">
        <v>282</v>
      </c>
      <c r="C13" s="71">
        <v>561929000000</v>
      </c>
      <c r="D13" s="71">
        <v>629292266266</v>
      </c>
      <c r="E13" s="71">
        <f t="shared" si="0"/>
        <v>67363266266</v>
      </c>
      <c r="F13" s="104">
        <f t="shared" si="1"/>
        <v>1.1198786079130993</v>
      </c>
    </row>
    <row r="14" spans="1:6" ht="18.75" customHeight="1">
      <c r="A14" s="140" t="s">
        <v>7</v>
      </c>
      <c r="B14" s="145" t="s">
        <v>283</v>
      </c>
      <c r="C14" s="72">
        <f>C15+C16</f>
        <v>41751000000</v>
      </c>
      <c r="D14" s="72">
        <f>D15+D16</f>
        <v>247322314235</v>
      </c>
      <c r="E14" s="72">
        <f t="shared" si="0"/>
        <v>205571314235</v>
      </c>
      <c r="F14" s="162">
        <f t="shared" si="1"/>
        <v>5.923745879978923</v>
      </c>
    </row>
    <row r="15" spans="1:6" ht="18.75" customHeight="1">
      <c r="A15" s="149">
        <v>1</v>
      </c>
      <c r="B15" s="151" t="s">
        <v>284</v>
      </c>
      <c r="C15" s="71">
        <v>16901000000</v>
      </c>
      <c r="D15" s="71">
        <v>37432125000</v>
      </c>
      <c r="E15" s="71">
        <f t="shared" si="0"/>
        <v>20531125000</v>
      </c>
      <c r="F15" s="104">
        <f t="shared" si="1"/>
        <v>2.2147875865333413</v>
      </c>
    </row>
    <row r="16" spans="1:6" ht="18.75" customHeight="1">
      <c r="A16" s="149">
        <v>2</v>
      </c>
      <c r="B16" s="151" t="s">
        <v>285</v>
      </c>
      <c r="C16" s="71">
        <v>24850000000</v>
      </c>
      <c r="D16" s="71">
        <v>209890189235</v>
      </c>
      <c r="E16" s="71">
        <f t="shared" si="0"/>
        <v>185040189235</v>
      </c>
      <c r="F16" s="104">
        <f t="shared" si="1"/>
        <v>8.446285281086519</v>
      </c>
    </row>
    <row r="17" spans="1:6" ht="18.75" customHeight="1">
      <c r="A17" s="140" t="s">
        <v>17</v>
      </c>
      <c r="B17" s="145" t="s">
        <v>286</v>
      </c>
      <c r="C17" s="72">
        <v>0</v>
      </c>
      <c r="D17" s="71"/>
      <c r="E17" s="72">
        <f t="shared" si="0"/>
        <v>0</v>
      </c>
      <c r="F17" s="162"/>
    </row>
    <row r="18" spans="1:6" ht="18.75" customHeight="1">
      <c r="A18" s="140" t="s">
        <v>21</v>
      </c>
      <c r="B18" s="145" t="s">
        <v>287</v>
      </c>
      <c r="C18" s="72">
        <v>0</v>
      </c>
      <c r="D18" s="72">
        <v>13969599469</v>
      </c>
      <c r="E18" s="72">
        <f t="shared" si="0"/>
        <v>13969599469</v>
      </c>
      <c r="F18" s="162"/>
    </row>
    <row r="19" spans="1:6" s="1" customFormat="1" ht="18.75" customHeight="1">
      <c r="A19" s="140" t="s">
        <v>52</v>
      </c>
      <c r="B19" s="145" t="s">
        <v>288</v>
      </c>
      <c r="C19" s="71"/>
      <c r="D19" s="72">
        <v>562109494427</v>
      </c>
      <c r="E19" s="72">
        <f t="shared" si="0"/>
        <v>562109494427</v>
      </c>
      <c r="F19" s="162"/>
    </row>
    <row r="20" spans="1:6" s="73" customFormat="1" ht="18.75" customHeight="1">
      <c r="A20" s="140" t="s">
        <v>241</v>
      </c>
      <c r="B20" s="163" t="s">
        <v>289</v>
      </c>
      <c r="C20" s="71"/>
      <c r="D20" s="72">
        <v>131314929</v>
      </c>
      <c r="E20" s="72">
        <f t="shared" si="0"/>
        <v>131314929</v>
      </c>
      <c r="F20" s="162"/>
    </row>
    <row r="21" spans="1:6" s="1" customFormat="1" ht="36" customHeight="1">
      <c r="A21" s="140" t="s">
        <v>319</v>
      </c>
      <c r="B21" s="187" t="s">
        <v>320</v>
      </c>
      <c r="C21" s="101">
        <v>174554804000</v>
      </c>
      <c r="D21" s="72"/>
      <c r="E21" s="72"/>
      <c r="F21" s="162"/>
    </row>
    <row r="22" spans="1:6" s="1" customFormat="1" ht="18.75" customHeight="1">
      <c r="A22" s="140" t="s">
        <v>4</v>
      </c>
      <c r="B22" s="145" t="s">
        <v>68</v>
      </c>
      <c r="C22" s="72">
        <f>C23+C29+C44+C45+C46</f>
        <v>937284804000</v>
      </c>
      <c r="D22" s="72">
        <f>D23+D29+D44+D45</f>
        <v>1618720500893</v>
      </c>
      <c r="E22" s="72">
        <f t="shared" si="0"/>
        <v>681435696893</v>
      </c>
      <c r="F22" s="162">
        <f>D22/C22</f>
        <v>1.727031627937286</v>
      </c>
    </row>
    <row r="23" spans="1:6" ht="18.75" customHeight="1">
      <c r="A23" s="140" t="s">
        <v>6</v>
      </c>
      <c r="B23" s="145" t="s">
        <v>290</v>
      </c>
      <c r="C23" s="72">
        <f>C24+C25+C26+C27+C28</f>
        <v>737880000000</v>
      </c>
      <c r="D23" s="72">
        <f>D24+D25+D26+D27+D28</f>
        <v>717392994720</v>
      </c>
      <c r="E23" s="72">
        <f t="shared" si="0"/>
        <v>-20487005280</v>
      </c>
      <c r="F23" s="162">
        <f>D23/C23</f>
        <v>0.9722353156610831</v>
      </c>
    </row>
    <row r="24" spans="1:6" ht="18.75" customHeight="1">
      <c r="A24" s="149">
        <v>1</v>
      </c>
      <c r="B24" s="151" t="s">
        <v>69</v>
      </c>
      <c r="C24" s="71">
        <v>173920000000</v>
      </c>
      <c r="D24" s="71">
        <v>167786740728</v>
      </c>
      <c r="E24" s="71">
        <f t="shared" si="0"/>
        <v>-6133259272</v>
      </c>
      <c r="F24" s="104">
        <f>D24/C24</f>
        <v>0.9647351697792088</v>
      </c>
    </row>
    <row r="25" spans="1:6" ht="18.75" customHeight="1">
      <c r="A25" s="149">
        <v>2</v>
      </c>
      <c r="B25" s="151" t="s">
        <v>8</v>
      </c>
      <c r="C25" s="71">
        <v>493163000000</v>
      </c>
      <c r="D25" s="71">
        <v>549606253992</v>
      </c>
      <c r="E25" s="71">
        <f t="shared" si="0"/>
        <v>56443253992</v>
      </c>
      <c r="F25" s="104">
        <f>D25/C25</f>
        <v>1.1144515180417023</v>
      </c>
    </row>
    <row r="26" spans="1:6" ht="18.75" customHeight="1">
      <c r="A26" s="149">
        <v>3</v>
      </c>
      <c r="B26" s="151" t="s">
        <v>172</v>
      </c>
      <c r="C26" s="71"/>
      <c r="D26" s="71"/>
      <c r="E26" s="72">
        <f t="shared" si="0"/>
        <v>0</v>
      </c>
      <c r="F26" s="162"/>
    </row>
    <row r="27" spans="1:6" s="1" customFormat="1" ht="18.75" customHeight="1">
      <c r="A27" s="149">
        <v>4</v>
      </c>
      <c r="B27" s="151" t="s">
        <v>85</v>
      </c>
      <c r="C27" s="71">
        <v>14760000000</v>
      </c>
      <c r="D27" s="71">
        <v>0</v>
      </c>
      <c r="E27" s="72">
        <f t="shared" si="0"/>
        <v>-14760000000</v>
      </c>
      <c r="F27" s="162"/>
    </row>
    <row r="28" spans="1:6" ht="18.75" customHeight="1">
      <c r="A28" s="149">
        <v>5</v>
      </c>
      <c r="B28" s="151" t="s">
        <v>19</v>
      </c>
      <c r="C28" s="71">
        <v>56037000000</v>
      </c>
      <c r="D28" s="71">
        <v>0</v>
      </c>
      <c r="E28" s="72">
        <f t="shared" si="0"/>
        <v>-56037000000</v>
      </c>
      <c r="F28" s="164"/>
    </row>
    <row r="29" spans="1:6" s="3" customFormat="1" ht="27" customHeight="1">
      <c r="A29" s="140" t="s">
        <v>7</v>
      </c>
      <c r="B29" s="145" t="s">
        <v>291</v>
      </c>
      <c r="C29" s="72">
        <f>SUM(C35:C43)</f>
        <v>24850000000</v>
      </c>
      <c r="D29" s="72">
        <f>D30+D39</f>
        <v>188306617500</v>
      </c>
      <c r="E29" s="72">
        <f t="shared" si="0"/>
        <v>163456617500</v>
      </c>
      <c r="F29" s="164"/>
    </row>
    <row r="30" spans="1:6" ht="18.75" customHeight="1">
      <c r="A30" s="53" t="s">
        <v>6</v>
      </c>
      <c r="B30" s="54" t="s">
        <v>88</v>
      </c>
      <c r="C30" s="72"/>
      <c r="D30" s="68">
        <f>D31+D34+D37</f>
        <v>780000000</v>
      </c>
      <c r="E30" s="68">
        <f>E31+E34+E37</f>
        <v>-780000000</v>
      </c>
      <c r="F30" s="164"/>
    </row>
    <row r="31" spans="1:6" s="1" customFormat="1" ht="18.75" customHeight="1">
      <c r="A31" s="57">
        <v>1</v>
      </c>
      <c r="B31" s="58" t="s">
        <v>260</v>
      </c>
      <c r="C31" s="72"/>
      <c r="D31" s="70">
        <f>SUM(D32:D33)</f>
        <v>0</v>
      </c>
      <c r="E31" s="70">
        <f>C31-D31</f>
        <v>0</v>
      </c>
      <c r="F31" s="164"/>
    </row>
    <row r="32" spans="1:6" s="7" customFormat="1" ht="18.75" customHeight="1">
      <c r="A32" s="62"/>
      <c r="B32" s="61" t="s">
        <v>261</v>
      </c>
      <c r="C32" s="72"/>
      <c r="D32" s="152"/>
      <c r="E32" s="70">
        <f aca="true" t="shared" si="2" ref="E32:E38">C32-D32</f>
        <v>0</v>
      </c>
      <c r="F32" s="164"/>
    </row>
    <row r="33" spans="1:6" ht="15.75">
      <c r="A33" s="153"/>
      <c r="B33" s="61" t="s">
        <v>262</v>
      </c>
      <c r="C33" s="72"/>
      <c r="D33" s="152"/>
      <c r="E33" s="82">
        <f t="shared" si="2"/>
        <v>0</v>
      </c>
      <c r="F33" s="164"/>
    </row>
    <row r="34" spans="1:6" ht="15.75">
      <c r="A34" s="57">
        <v>2</v>
      </c>
      <c r="B34" s="58" t="s">
        <v>263</v>
      </c>
      <c r="C34" s="72"/>
      <c r="D34" s="79">
        <f>SUM(D35:D36)</f>
        <v>30000000</v>
      </c>
      <c r="E34" s="79">
        <f>SUM(E35:E36)</f>
        <v>-30000000</v>
      </c>
      <c r="F34" s="164"/>
    </row>
    <row r="35" spans="1:6" ht="15.75">
      <c r="A35" s="153"/>
      <c r="B35" s="61" t="s">
        <v>261</v>
      </c>
      <c r="C35" s="71"/>
      <c r="D35" s="152"/>
      <c r="E35" s="82">
        <f t="shared" si="2"/>
        <v>0</v>
      </c>
      <c r="F35" s="164"/>
    </row>
    <row r="36" spans="1:6" ht="15.75">
      <c r="A36" s="62"/>
      <c r="B36" s="61" t="s">
        <v>262</v>
      </c>
      <c r="C36" s="71"/>
      <c r="D36" s="152">
        <v>30000000</v>
      </c>
      <c r="E36" s="82">
        <f t="shared" si="2"/>
        <v>-30000000</v>
      </c>
      <c r="F36" s="164"/>
    </row>
    <row r="37" spans="1:6" ht="15.75">
      <c r="A37" s="9">
        <v>3</v>
      </c>
      <c r="B37" s="78" t="s">
        <v>271</v>
      </c>
      <c r="C37" s="103"/>
      <c r="D37" s="79">
        <f>D38</f>
        <v>750000000</v>
      </c>
      <c r="E37" s="79">
        <f t="shared" si="2"/>
        <v>-750000000</v>
      </c>
      <c r="F37" s="165"/>
    </row>
    <row r="38" spans="1:6" ht="15.75">
      <c r="A38" s="62"/>
      <c r="B38" s="61" t="s">
        <v>262</v>
      </c>
      <c r="C38" s="71"/>
      <c r="D38" s="152">
        <v>750000000</v>
      </c>
      <c r="E38" s="82">
        <f t="shared" si="2"/>
        <v>-750000000</v>
      </c>
      <c r="F38" s="164"/>
    </row>
    <row r="39" spans="1:6" ht="15.75">
      <c r="A39" s="53" t="s">
        <v>7</v>
      </c>
      <c r="B39" s="54" t="s">
        <v>20</v>
      </c>
      <c r="C39" s="101">
        <v>24850000000</v>
      </c>
      <c r="D39" s="68">
        <f>D40+D43</f>
        <v>187526617500</v>
      </c>
      <c r="E39" s="68">
        <f>E40+E43</f>
        <v>-187526617500</v>
      </c>
      <c r="F39" s="164"/>
    </row>
    <row r="40" spans="1:6" ht="15.75">
      <c r="A40" s="53">
        <v>1</v>
      </c>
      <c r="B40" s="54" t="s">
        <v>70</v>
      </c>
      <c r="C40" s="71"/>
      <c r="D40" s="68">
        <f>SUM(D41:D42)</f>
        <v>110455656000</v>
      </c>
      <c r="E40" s="68">
        <f>SUM(E41:E42)</f>
        <v>-110455656000</v>
      </c>
      <c r="F40" s="164"/>
    </row>
    <row r="41" spans="1:6" ht="15.75">
      <c r="A41" s="153" t="s">
        <v>159</v>
      </c>
      <c r="B41" s="61" t="s">
        <v>264</v>
      </c>
      <c r="C41" s="71"/>
      <c r="D41" s="152">
        <v>49348566000</v>
      </c>
      <c r="E41" s="82">
        <f aca="true" t="shared" si="3" ref="E41:E47">C41-D41</f>
        <v>-49348566000</v>
      </c>
      <c r="F41" s="164"/>
    </row>
    <row r="42" spans="1:6" ht="15.75">
      <c r="A42" s="153" t="s">
        <v>161</v>
      </c>
      <c r="B42" s="61" t="s">
        <v>198</v>
      </c>
      <c r="C42" s="71"/>
      <c r="D42" s="152">
        <v>61107090000</v>
      </c>
      <c r="E42" s="82">
        <f t="shared" si="3"/>
        <v>-61107090000</v>
      </c>
      <c r="F42" s="164"/>
    </row>
    <row r="43" spans="1:6" ht="15.75">
      <c r="A43" s="53">
        <v>2</v>
      </c>
      <c r="B43" s="54" t="s">
        <v>199</v>
      </c>
      <c r="C43" s="71"/>
      <c r="D43" s="68">
        <f>76090561500+980000000+400000</f>
        <v>77070961500</v>
      </c>
      <c r="E43" s="166">
        <f t="shared" si="3"/>
        <v>-77070961500</v>
      </c>
      <c r="F43" s="164"/>
    </row>
    <row r="44" spans="1:6" ht="15.75">
      <c r="A44" s="140" t="s">
        <v>17</v>
      </c>
      <c r="B44" s="145" t="s">
        <v>292</v>
      </c>
      <c r="C44" s="71"/>
      <c r="D44" s="72">
        <v>712777172744</v>
      </c>
      <c r="E44" s="166">
        <f t="shared" si="3"/>
        <v>-712777172744</v>
      </c>
      <c r="F44" s="164"/>
    </row>
    <row r="45" spans="1:6" ht="15.75">
      <c r="A45" s="140" t="s">
        <v>21</v>
      </c>
      <c r="B45" s="145" t="s">
        <v>293</v>
      </c>
      <c r="C45" s="71"/>
      <c r="D45" s="72">
        <f>131714929+112001000</f>
        <v>243715929</v>
      </c>
      <c r="E45" s="166">
        <f t="shared" si="3"/>
        <v>-243715929</v>
      </c>
      <c r="F45" s="164"/>
    </row>
    <row r="46" spans="1:6" ht="28.5">
      <c r="A46" s="140" t="s">
        <v>52</v>
      </c>
      <c r="B46" s="187" t="s">
        <v>320</v>
      </c>
      <c r="C46" s="101">
        <v>174554804000</v>
      </c>
      <c r="D46" s="72"/>
      <c r="E46" s="166"/>
      <c r="F46" s="164"/>
    </row>
    <row r="47" spans="1:6" ht="15.75">
      <c r="A47" s="140" t="s">
        <v>54</v>
      </c>
      <c r="B47" s="145" t="s">
        <v>294</v>
      </c>
      <c r="C47" s="71"/>
      <c r="D47" s="72">
        <f>D10-D22</f>
        <v>12429549754</v>
      </c>
      <c r="E47" s="166">
        <f t="shared" si="3"/>
        <v>-12429549754</v>
      </c>
      <c r="F47" s="164"/>
    </row>
    <row r="48" spans="1:6" ht="15.75">
      <c r="A48" s="140" t="s">
        <v>56</v>
      </c>
      <c r="B48" s="145" t="s">
        <v>295</v>
      </c>
      <c r="C48" s="71"/>
      <c r="D48" s="71"/>
      <c r="E48" s="72">
        <f>D48-C48</f>
        <v>0</v>
      </c>
      <c r="F48" s="164"/>
    </row>
    <row r="49" spans="1:6" ht="15.75">
      <c r="A49" s="140" t="s">
        <v>6</v>
      </c>
      <c r="B49" s="145" t="s">
        <v>296</v>
      </c>
      <c r="C49" s="71"/>
      <c r="D49" s="71"/>
      <c r="E49" s="72">
        <f>D49-C49</f>
        <v>0</v>
      </c>
      <c r="F49" s="164"/>
    </row>
    <row r="50" spans="1:6" ht="28.5">
      <c r="A50" s="140" t="s">
        <v>7</v>
      </c>
      <c r="B50" s="145" t="s">
        <v>297</v>
      </c>
      <c r="C50" s="71"/>
      <c r="D50" s="71"/>
      <c r="E50" s="71"/>
      <c r="F50" s="167"/>
    </row>
    <row r="51" spans="1:6" ht="15.75">
      <c r="A51" s="140" t="s">
        <v>298</v>
      </c>
      <c r="B51" s="145" t="s">
        <v>299</v>
      </c>
      <c r="C51" s="71"/>
      <c r="D51" s="71"/>
      <c r="E51" s="71"/>
      <c r="F51" s="167"/>
    </row>
    <row r="52" spans="1:6" ht="15.75">
      <c r="A52" s="140" t="s">
        <v>6</v>
      </c>
      <c r="B52" s="145" t="s">
        <v>300</v>
      </c>
      <c r="C52" s="71"/>
      <c r="D52" s="71"/>
      <c r="E52" s="71"/>
      <c r="F52" s="167"/>
    </row>
    <row r="53" spans="1:6" ht="15.75">
      <c r="A53" s="140" t="s">
        <v>7</v>
      </c>
      <c r="B53" s="145" t="s">
        <v>301</v>
      </c>
      <c r="C53" s="71"/>
      <c r="D53" s="71"/>
      <c r="E53" s="71"/>
      <c r="F53" s="167"/>
    </row>
    <row r="54" spans="1:6" ht="15.75">
      <c r="A54" s="140" t="s">
        <v>302</v>
      </c>
      <c r="B54" s="145" t="s">
        <v>303</v>
      </c>
      <c r="C54" s="71"/>
      <c r="D54" s="71"/>
      <c r="E54" s="71"/>
      <c r="F54" s="168"/>
    </row>
  </sheetData>
  <sheetProtection/>
  <mergeCells count="8">
    <mergeCell ref="A4:E4"/>
    <mergeCell ref="A5:E5"/>
    <mergeCell ref="A7:A8"/>
    <mergeCell ref="B7:B8"/>
    <mergeCell ref="C7:C8"/>
    <mergeCell ref="D7:D8"/>
    <mergeCell ref="E7:F7"/>
    <mergeCell ref="E6:F6"/>
  </mergeCells>
  <printOptions/>
  <pageMargins left="0.49" right="0.32" top="0.44" bottom="1" header="0.27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4.375" style="0" customWidth="1"/>
    <col min="2" max="2" width="46.875" style="0" customWidth="1"/>
    <col min="3" max="3" width="18.625" style="0" customWidth="1"/>
    <col min="4" max="4" width="17.625" style="0" customWidth="1"/>
    <col min="5" max="5" width="16.25390625" style="0" customWidth="1"/>
    <col min="6" max="6" width="16.625" style="0" customWidth="1"/>
    <col min="7" max="7" width="9.625" style="0" customWidth="1"/>
    <col min="8" max="8" width="9.75390625" style="0" customWidth="1"/>
  </cols>
  <sheetData>
    <row r="1" spans="1:6" ht="15.75">
      <c r="A1" s="1" t="s">
        <v>1</v>
      </c>
      <c r="F1" t="s">
        <v>58</v>
      </c>
    </row>
    <row r="2" ht="15.75">
      <c r="A2" s="1" t="s">
        <v>0</v>
      </c>
    </row>
    <row r="3" ht="10.5" customHeight="1"/>
    <row r="4" spans="1:8" ht="18.75">
      <c r="A4" s="190" t="s">
        <v>322</v>
      </c>
      <c r="B4" s="190"/>
      <c r="C4" s="190"/>
      <c r="D4" s="190"/>
      <c r="E4" s="190"/>
      <c r="F4" s="190"/>
      <c r="G4" s="190"/>
      <c r="H4" s="190"/>
    </row>
    <row r="5" spans="1:8" ht="16.5" customHeight="1">
      <c r="A5" s="191" t="s">
        <v>325</v>
      </c>
      <c r="B5" s="191"/>
      <c r="C5" s="191"/>
      <c r="D5" s="191"/>
      <c r="E5" s="191"/>
      <c r="F5" s="191"/>
      <c r="G5" s="191"/>
      <c r="H5" s="191"/>
    </row>
    <row r="6" spans="1:8" ht="16.5" customHeight="1">
      <c r="A6" s="6"/>
      <c r="B6" s="6"/>
      <c r="C6" s="6"/>
      <c r="D6" s="6"/>
      <c r="E6" s="6"/>
      <c r="F6" s="6"/>
      <c r="G6" s="6"/>
      <c r="H6" s="6"/>
    </row>
    <row r="7" ht="15.75">
      <c r="G7" s="2" t="s">
        <v>193</v>
      </c>
    </row>
    <row r="8" spans="1:8" ht="22.5" customHeight="1">
      <c r="A8" s="196" t="s">
        <v>2</v>
      </c>
      <c r="B8" s="196" t="s">
        <v>23</v>
      </c>
      <c r="C8" s="196" t="s">
        <v>24</v>
      </c>
      <c r="D8" s="196"/>
      <c r="E8" s="196" t="s">
        <v>25</v>
      </c>
      <c r="F8" s="196"/>
      <c r="G8" s="196" t="s">
        <v>18</v>
      </c>
      <c r="H8" s="196"/>
    </row>
    <row r="9" spans="1:8" ht="31.5">
      <c r="A9" s="196"/>
      <c r="B9" s="196"/>
      <c r="C9" s="46" t="s">
        <v>26</v>
      </c>
      <c r="D9" s="46" t="s">
        <v>174</v>
      </c>
      <c r="E9" s="46" t="s">
        <v>26</v>
      </c>
      <c r="F9" s="46" t="s">
        <v>174</v>
      </c>
      <c r="G9" s="46" t="s">
        <v>26</v>
      </c>
      <c r="H9" s="46" t="s">
        <v>174</v>
      </c>
    </row>
    <row r="10" spans="1:8" ht="15.75">
      <c r="A10" s="46" t="s">
        <v>3</v>
      </c>
      <c r="B10" s="46" t="s">
        <v>4</v>
      </c>
      <c r="C10" s="46">
        <v>1</v>
      </c>
      <c r="D10" s="46">
        <v>2</v>
      </c>
      <c r="E10" s="46">
        <v>3</v>
      </c>
      <c r="F10" s="46">
        <v>4</v>
      </c>
      <c r="G10" s="46" t="s">
        <v>27</v>
      </c>
      <c r="H10" s="46" t="s">
        <v>28</v>
      </c>
    </row>
    <row r="11" spans="1:8" s="1" customFormat="1" ht="20.25" customHeight="1">
      <c r="A11" s="46"/>
      <c r="B11" s="74" t="s">
        <v>175</v>
      </c>
      <c r="C11" s="75">
        <f>C12+C67+C68+C69</f>
        <v>684320000000</v>
      </c>
      <c r="D11" s="75">
        <f>D12+D67+D68+D69</f>
        <v>684320000000</v>
      </c>
      <c r="E11" s="75">
        <f>E12+E67+E68+E69</f>
        <v>754613173724</v>
      </c>
      <c r="F11" s="75">
        <f>F12+F67+F68+F69</f>
        <v>1631150050647</v>
      </c>
      <c r="G11" s="76">
        <f>E11/C11*100</f>
        <v>110.27197418225391</v>
      </c>
      <c r="H11" s="77">
        <f>F11/D11</f>
        <v>2.3836071584156535</v>
      </c>
    </row>
    <row r="12" spans="1:8" s="1" customFormat="1" ht="21" customHeight="1">
      <c r="A12" s="46" t="s">
        <v>3</v>
      </c>
      <c r="B12" s="74" t="s">
        <v>29</v>
      </c>
      <c r="C12" s="75">
        <f>C13+C56+C57+C64</f>
        <v>684320000000</v>
      </c>
      <c r="D12" s="75">
        <f>D13+D56+D57+D64</f>
        <v>684320000000</v>
      </c>
      <c r="E12" s="75">
        <f>E13+E56+E57+E64+E66</f>
        <v>754613173724</v>
      </c>
      <c r="F12" s="75">
        <f>F13+F56+F57+F64+F65+F66</f>
        <v>807748642516</v>
      </c>
      <c r="G12" s="76">
        <f>E12/C12*100</f>
        <v>110.27197418225391</v>
      </c>
      <c r="H12" s="77">
        <f>F12/D12</f>
        <v>1.18036684959668</v>
      </c>
    </row>
    <row r="13" spans="1:8" ht="18" customHeight="1">
      <c r="A13" s="46" t="s">
        <v>6</v>
      </c>
      <c r="B13" s="74" t="s">
        <v>30</v>
      </c>
      <c r="C13" s="75">
        <f>C14+C17+C21+C24+C33+C34+C37+C39+C40+C41+C42+C44+C46+C47+C49+C50+C51+C52+C53+C54+C55</f>
        <v>684320000000</v>
      </c>
      <c r="D13" s="75">
        <f>D14+D17+D21+D24+D33+D34+D37+D39+D40+D41+D42+D44+D46+D47+D49+D50+D51+D52+D53+D54+D55</f>
        <v>684320000000</v>
      </c>
      <c r="E13" s="75">
        <f>E14+E17+E21+E24+E33+E34+E37+E39+E40+E41+E42+E44+E46+E47+E49+E50+E51+E52+E53+E54+E55</f>
        <v>753432070364</v>
      </c>
      <c r="F13" s="75">
        <f>F14+F17+F21+F24+F33+F34+F37+F39+F40+F41+F42+F44+F46+F47+F49+F50+F51+F52+F53+F54+F55</f>
        <v>807617327587</v>
      </c>
      <c r="G13" s="76">
        <f>E13/C13*100</f>
        <v>110.09937899871404</v>
      </c>
      <c r="H13" s="77">
        <f>F13/D13</f>
        <v>1.1801749584799508</v>
      </c>
    </row>
    <row r="14" spans="1:8" ht="19.5" customHeight="1">
      <c r="A14" s="9">
        <v>1</v>
      </c>
      <c r="B14" s="78" t="s">
        <v>31</v>
      </c>
      <c r="C14" s="79"/>
      <c r="D14" s="79">
        <f>D15+D16</f>
        <v>0</v>
      </c>
      <c r="E14" s="79">
        <f>E15+E16</f>
        <v>0</v>
      </c>
      <c r="F14" s="79">
        <f>F15+F16</f>
        <v>24301307684</v>
      </c>
      <c r="G14" s="80"/>
      <c r="H14" s="77"/>
    </row>
    <row r="15" spans="1:8" ht="15.75">
      <c r="A15" s="81"/>
      <c r="B15" s="61" t="s">
        <v>32</v>
      </c>
      <c r="C15" s="82"/>
      <c r="D15" s="82"/>
      <c r="E15" s="82"/>
      <c r="F15" s="82">
        <v>23664802443</v>
      </c>
      <c r="G15" s="83"/>
      <c r="H15" s="77"/>
    </row>
    <row r="16" spans="1:8" ht="15.75">
      <c r="A16" s="81"/>
      <c r="B16" s="61" t="s">
        <v>11</v>
      </c>
      <c r="C16" s="82"/>
      <c r="D16" s="82"/>
      <c r="E16" s="82"/>
      <c r="F16" s="82">
        <v>636505241</v>
      </c>
      <c r="G16" s="83"/>
      <c r="H16" s="77"/>
    </row>
    <row r="17" spans="1:8" ht="15.75">
      <c r="A17" s="9">
        <v>2</v>
      </c>
      <c r="B17" s="78" t="s">
        <v>33</v>
      </c>
      <c r="C17" s="79"/>
      <c r="D17" s="79">
        <f>D18+D19</f>
        <v>0</v>
      </c>
      <c r="E17" s="79">
        <f>E18+E19</f>
        <v>416654500</v>
      </c>
      <c r="F17" s="79">
        <f>F18+F19+F20</f>
        <v>2389515282</v>
      </c>
      <c r="G17" s="80"/>
      <c r="H17" s="77"/>
    </row>
    <row r="18" spans="1:8" ht="15.75">
      <c r="A18" s="81"/>
      <c r="B18" s="61" t="s">
        <v>32</v>
      </c>
      <c r="C18" s="82"/>
      <c r="D18" s="82"/>
      <c r="E18" s="82">
        <v>205149450</v>
      </c>
      <c r="F18" s="82">
        <v>1173988025</v>
      </c>
      <c r="G18" s="83"/>
      <c r="H18" s="77"/>
    </row>
    <row r="19" spans="1:8" ht="15.75">
      <c r="A19" s="81"/>
      <c r="B19" s="61" t="s">
        <v>11</v>
      </c>
      <c r="C19" s="82"/>
      <c r="D19" s="82"/>
      <c r="E19" s="82">
        <v>211505050</v>
      </c>
      <c r="F19" s="82">
        <v>1215527257</v>
      </c>
      <c r="G19" s="83"/>
      <c r="H19" s="77"/>
    </row>
    <row r="20" spans="1:8" ht="22.5" customHeight="1">
      <c r="A20" s="81"/>
      <c r="B20" s="61" t="s">
        <v>176</v>
      </c>
      <c r="C20" s="82"/>
      <c r="D20" s="82"/>
      <c r="E20" s="82"/>
      <c r="F20" s="82"/>
      <c r="G20" s="83"/>
      <c r="H20" s="77"/>
    </row>
    <row r="21" spans="1:8" ht="15.75">
      <c r="A21" s="9">
        <v>3</v>
      </c>
      <c r="B21" s="78" t="s">
        <v>34</v>
      </c>
      <c r="C21" s="79"/>
      <c r="D21" s="79">
        <f>D22+D23</f>
        <v>0</v>
      </c>
      <c r="E21" s="79">
        <f>E22+E23</f>
        <v>0</v>
      </c>
      <c r="F21" s="79">
        <f>F22+F23</f>
        <v>17475284018</v>
      </c>
      <c r="G21" s="80"/>
      <c r="H21" s="77"/>
    </row>
    <row r="22" spans="1:8" ht="15.75">
      <c r="A22" s="81"/>
      <c r="B22" s="61" t="s">
        <v>32</v>
      </c>
      <c r="C22" s="82"/>
      <c r="D22" s="82"/>
      <c r="E22" s="82"/>
      <c r="F22" s="82">
        <v>7500001322</v>
      </c>
      <c r="G22" s="83"/>
      <c r="H22" s="77"/>
    </row>
    <row r="23" spans="1:8" ht="15.75">
      <c r="A23" s="81"/>
      <c r="B23" s="61" t="s">
        <v>11</v>
      </c>
      <c r="C23" s="82"/>
      <c r="D23" s="82"/>
      <c r="E23" s="82"/>
      <c r="F23" s="82">
        <v>9975282696</v>
      </c>
      <c r="G23" s="83"/>
      <c r="H23" s="77"/>
    </row>
    <row r="24" spans="1:8" ht="15.75">
      <c r="A24" s="84">
        <v>4</v>
      </c>
      <c r="B24" s="74" t="s">
        <v>35</v>
      </c>
      <c r="C24" s="85">
        <f>SUM(C28:C32)</f>
        <v>205000000000</v>
      </c>
      <c r="D24" s="85">
        <f>SUM(D26:D32)</f>
        <v>205000000000</v>
      </c>
      <c r="E24" s="85">
        <f>SUM(E26:E32)</f>
        <v>267722090174</v>
      </c>
      <c r="F24" s="85">
        <f>SUM(F26:F32)</f>
        <v>287310878940</v>
      </c>
      <c r="G24" s="86">
        <f>E24/C24*100</f>
        <v>130.59614154829268</v>
      </c>
      <c r="H24" s="87">
        <f>F24/D24</f>
        <v>1.4015164826341464</v>
      </c>
    </row>
    <row r="25" spans="1:8" ht="15.75">
      <c r="A25" s="88"/>
      <c r="B25" s="89" t="s">
        <v>36</v>
      </c>
      <c r="C25" s="90"/>
      <c r="D25" s="90"/>
      <c r="E25" s="90"/>
      <c r="F25" s="90"/>
      <c r="G25" s="91"/>
      <c r="H25" s="77"/>
    </row>
    <row r="26" spans="1:8" ht="15.75">
      <c r="A26" s="88"/>
      <c r="B26" s="92" t="s">
        <v>37</v>
      </c>
      <c r="C26" s="90"/>
      <c r="D26" s="90"/>
      <c r="E26" s="90"/>
      <c r="F26" s="90"/>
      <c r="G26" s="91"/>
      <c r="H26" s="77"/>
    </row>
    <row r="27" spans="1:8" ht="15.75">
      <c r="A27" s="88"/>
      <c r="B27" s="92" t="s">
        <v>38</v>
      </c>
      <c r="C27" s="90"/>
      <c r="D27" s="90"/>
      <c r="E27" s="90"/>
      <c r="F27" s="90"/>
      <c r="G27" s="91"/>
      <c r="H27" s="77"/>
    </row>
    <row r="28" spans="1:8" ht="15.75">
      <c r="A28" s="93"/>
      <c r="B28" s="61" t="s">
        <v>32</v>
      </c>
      <c r="C28" s="94">
        <v>173200000000</v>
      </c>
      <c r="D28" s="94">
        <f>C28</f>
        <v>173200000000</v>
      </c>
      <c r="E28" s="95">
        <v>233540395178</v>
      </c>
      <c r="F28" s="94">
        <v>238258980709</v>
      </c>
      <c r="G28" s="96">
        <f>E28/C28*100</f>
        <v>134.83856534526558</v>
      </c>
      <c r="H28" s="97">
        <f>F28/D28</f>
        <v>1.375629218874134</v>
      </c>
    </row>
    <row r="29" spans="1:8" ht="15.75">
      <c r="A29" s="93"/>
      <c r="B29" s="61" t="s">
        <v>11</v>
      </c>
      <c r="C29" s="94">
        <v>29830000000</v>
      </c>
      <c r="D29" s="94">
        <f>C29</f>
        <v>29830000000</v>
      </c>
      <c r="E29" s="95">
        <v>32516408692</v>
      </c>
      <c r="F29" s="94">
        <v>47386907942</v>
      </c>
      <c r="G29" s="96">
        <f>E29/C29*100</f>
        <v>109.00572809922897</v>
      </c>
      <c r="H29" s="97">
        <f>F29/D29</f>
        <v>1.5885654690579953</v>
      </c>
    </row>
    <row r="30" spans="1:8" s="3" customFormat="1" ht="16.5" customHeight="1">
      <c r="A30" s="93"/>
      <c r="B30" s="61" t="s">
        <v>39</v>
      </c>
      <c r="C30" s="94">
        <v>670000000</v>
      </c>
      <c r="D30" s="94">
        <f>C30</f>
        <v>670000000</v>
      </c>
      <c r="E30" s="98">
        <v>195992874</v>
      </c>
      <c r="F30" s="188">
        <v>195696859</v>
      </c>
      <c r="G30" s="96">
        <f>E30/C30*100</f>
        <v>29.25266776119403</v>
      </c>
      <c r="H30" s="97">
        <f>F30/D30</f>
        <v>0.29208486417910445</v>
      </c>
    </row>
    <row r="31" spans="1:8" ht="15.75">
      <c r="A31" s="93"/>
      <c r="B31" s="61" t="s">
        <v>12</v>
      </c>
      <c r="C31" s="94">
        <v>1300000000</v>
      </c>
      <c r="D31" s="94">
        <f>C31</f>
        <v>1300000000</v>
      </c>
      <c r="E31" s="94">
        <v>1469293430</v>
      </c>
      <c r="F31" s="94">
        <f>E31</f>
        <v>1469293430</v>
      </c>
      <c r="G31" s="96">
        <f>E31/C31*100</f>
        <v>113.02257153846153</v>
      </c>
      <c r="H31" s="97">
        <f>F31/D31</f>
        <v>1.1302257153846154</v>
      </c>
    </row>
    <row r="32" spans="1:8" ht="15.75">
      <c r="A32" s="93"/>
      <c r="B32" s="61" t="s">
        <v>13</v>
      </c>
      <c r="C32" s="94"/>
      <c r="D32" s="94"/>
      <c r="E32" s="94">
        <f>F32</f>
        <v>0</v>
      </c>
      <c r="F32" s="94"/>
      <c r="G32" s="91"/>
      <c r="H32" s="97"/>
    </row>
    <row r="33" spans="1:8" ht="15.75">
      <c r="A33" s="9">
        <v>5</v>
      </c>
      <c r="B33" s="78" t="s">
        <v>40</v>
      </c>
      <c r="C33" s="79">
        <v>67500000000</v>
      </c>
      <c r="D33" s="94">
        <f>C33</f>
        <v>67500000000</v>
      </c>
      <c r="E33" s="79">
        <v>65270552326</v>
      </c>
      <c r="F33" s="94">
        <f>E33</f>
        <v>65270552326</v>
      </c>
      <c r="G33" s="91">
        <f>E33/C33*100</f>
        <v>96.69711455703704</v>
      </c>
      <c r="H33" s="99">
        <f>F33/D33</f>
        <v>0.9669711455703703</v>
      </c>
    </row>
    <row r="34" spans="1:8" s="1" customFormat="1" ht="15.75">
      <c r="A34" s="9">
        <v>6</v>
      </c>
      <c r="B34" s="78" t="s">
        <v>41</v>
      </c>
      <c r="C34" s="79">
        <v>0</v>
      </c>
      <c r="D34" s="79">
        <v>0</v>
      </c>
      <c r="E34" s="79"/>
      <c r="F34" s="79"/>
      <c r="G34" s="91"/>
      <c r="H34" s="91"/>
    </row>
    <row r="35" spans="1:8" ht="33.75" customHeight="1">
      <c r="A35" s="9" t="s">
        <v>42</v>
      </c>
      <c r="B35" s="100" t="s">
        <v>177</v>
      </c>
      <c r="C35" s="79"/>
      <c r="D35" s="79"/>
      <c r="E35" s="79"/>
      <c r="F35" s="79"/>
      <c r="G35" s="80"/>
      <c r="H35" s="80"/>
    </row>
    <row r="36" spans="1:8" ht="15.75" customHeight="1" hidden="1">
      <c r="A36" s="9" t="s">
        <v>42</v>
      </c>
      <c r="B36" s="100" t="s">
        <v>178</v>
      </c>
      <c r="C36" s="79"/>
      <c r="D36" s="79"/>
      <c r="E36" s="79"/>
      <c r="F36" s="79"/>
      <c r="G36" s="80"/>
      <c r="H36" s="80"/>
    </row>
    <row r="37" spans="1:8" ht="15.75" customHeight="1" hidden="1">
      <c r="A37" s="9">
        <v>7</v>
      </c>
      <c r="B37" s="78" t="s">
        <v>9</v>
      </c>
      <c r="C37" s="79">
        <v>226000000000</v>
      </c>
      <c r="D37" s="94">
        <f>C37</f>
        <v>226000000000</v>
      </c>
      <c r="E37" s="94">
        <v>233171059038</v>
      </c>
      <c r="F37" s="94">
        <f>E37</f>
        <v>233171059038</v>
      </c>
      <c r="G37" s="80">
        <f>E37/C37*100</f>
        <v>103.17303497256638</v>
      </c>
      <c r="H37" s="99">
        <f>F37/D37</f>
        <v>1.0317303497256638</v>
      </c>
    </row>
    <row r="38" spans="1:8" ht="15.75" customHeight="1" hidden="1">
      <c r="A38" s="9"/>
      <c r="B38" s="78"/>
      <c r="C38" s="79"/>
      <c r="D38" s="94"/>
      <c r="E38" s="94"/>
      <c r="F38" s="94"/>
      <c r="G38" s="80"/>
      <c r="H38" s="99"/>
    </row>
    <row r="39" spans="1:8" ht="15.75" customHeight="1" hidden="1">
      <c r="A39" s="9">
        <v>8</v>
      </c>
      <c r="B39" s="78" t="s">
        <v>10</v>
      </c>
      <c r="C39" s="79">
        <v>8000000000</v>
      </c>
      <c r="D39" s="94">
        <f>C39</f>
        <v>8000000000</v>
      </c>
      <c r="E39" s="79">
        <v>6195840830</v>
      </c>
      <c r="F39" s="94">
        <f>E39</f>
        <v>6195840830</v>
      </c>
      <c r="G39" s="80">
        <f>E39/C39*100</f>
        <v>77.448010375</v>
      </c>
      <c r="H39" s="99">
        <f>F39/D39</f>
        <v>0.77448010375</v>
      </c>
    </row>
    <row r="40" spans="1:8" ht="15.75">
      <c r="A40" s="9">
        <v>9</v>
      </c>
      <c r="B40" s="78" t="s">
        <v>15</v>
      </c>
      <c r="C40" s="79">
        <v>0</v>
      </c>
      <c r="D40" s="79">
        <v>0</v>
      </c>
      <c r="E40" s="79"/>
      <c r="F40" s="94"/>
      <c r="G40" s="80"/>
      <c r="H40" s="97"/>
    </row>
    <row r="41" spans="1:8" ht="15.75">
      <c r="A41" s="9">
        <v>10</v>
      </c>
      <c r="B41" s="78" t="s">
        <v>43</v>
      </c>
      <c r="C41" s="79">
        <v>6200000000</v>
      </c>
      <c r="D41" s="94">
        <f>C41</f>
        <v>6200000000</v>
      </c>
      <c r="E41" s="94">
        <v>5915488620</v>
      </c>
      <c r="F41" s="94">
        <v>5915488620</v>
      </c>
      <c r="G41" s="80">
        <f>E41/C41*100</f>
        <v>95.41110677419354</v>
      </c>
      <c r="H41" s="99">
        <f>F41/D41</f>
        <v>0.9541110677419354</v>
      </c>
    </row>
    <row r="42" spans="1:8" ht="15.75">
      <c r="A42" s="9">
        <v>11</v>
      </c>
      <c r="B42" s="78" t="s">
        <v>44</v>
      </c>
      <c r="C42" s="79">
        <v>7870000000</v>
      </c>
      <c r="D42" s="94">
        <f>C42</f>
        <v>7870000000</v>
      </c>
      <c r="E42" s="79">
        <v>416918032</v>
      </c>
      <c r="F42" s="94">
        <v>416918032</v>
      </c>
      <c r="G42" s="80">
        <f>E42/C42*100</f>
        <v>5.297560762388819</v>
      </c>
      <c r="H42" s="99">
        <f>F42/D42</f>
        <v>0.052975607623888185</v>
      </c>
    </row>
    <row r="43" spans="1:8" ht="15.75">
      <c r="A43" s="81"/>
      <c r="B43" s="100" t="s">
        <v>323</v>
      </c>
      <c r="C43" s="82">
        <v>5870000000</v>
      </c>
      <c r="D43" s="94">
        <f>C43</f>
        <v>5870000000</v>
      </c>
      <c r="E43" s="82"/>
      <c r="F43" s="94"/>
      <c r="G43" s="83"/>
      <c r="H43" s="97"/>
    </row>
    <row r="44" spans="1:8" ht="15.75">
      <c r="A44" s="9">
        <v>12</v>
      </c>
      <c r="B44" s="78" t="s">
        <v>45</v>
      </c>
      <c r="C44" s="79">
        <v>145600000000</v>
      </c>
      <c r="D44" s="94">
        <f>C44</f>
        <v>145600000000</v>
      </c>
      <c r="E44" s="79">
        <v>154399828581</v>
      </c>
      <c r="F44" s="94">
        <f>E44</f>
        <v>154399828581</v>
      </c>
      <c r="G44" s="80">
        <f>E44/C44*100</f>
        <v>106.04383831112638</v>
      </c>
      <c r="H44" s="99">
        <f>F44/D44</f>
        <v>1.0604383831112638</v>
      </c>
    </row>
    <row r="45" spans="1:8" ht="15.75">
      <c r="A45" s="81"/>
      <c r="B45" s="100" t="s">
        <v>324</v>
      </c>
      <c r="C45" s="82">
        <v>14600000000</v>
      </c>
      <c r="D45" s="94">
        <f>C45</f>
        <v>14600000000</v>
      </c>
      <c r="E45" s="82"/>
      <c r="F45" s="94"/>
      <c r="G45" s="83"/>
      <c r="H45" s="97"/>
    </row>
    <row r="46" spans="1:8" ht="15.75">
      <c r="A46" s="9">
        <v>13</v>
      </c>
      <c r="B46" s="78" t="s">
        <v>46</v>
      </c>
      <c r="C46" s="79"/>
      <c r="D46" s="79"/>
      <c r="E46" s="79">
        <v>1627060946</v>
      </c>
      <c r="F46" s="79">
        <v>1627060946</v>
      </c>
      <c r="G46" s="80"/>
      <c r="H46" s="80"/>
    </row>
    <row r="47" spans="1:8" ht="15.75">
      <c r="A47" s="197">
        <v>14</v>
      </c>
      <c r="B47" s="78" t="s">
        <v>47</v>
      </c>
      <c r="C47" s="194"/>
      <c r="D47" s="194"/>
      <c r="E47" s="194"/>
      <c r="F47" s="194"/>
      <c r="G47" s="195"/>
      <c r="H47" s="195"/>
    </row>
    <row r="48" spans="1:8" ht="15.75">
      <c r="A48" s="197"/>
      <c r="B48" s="78" t="s">
        <v>179</v>
      </c>
      <c r="C48" s="194"/>
      <c r="D48" s="194"/>
      <c r="E48" s="194"/>
      <c r="F48" s="194"/>
      <c r="G48" s="195"/>
      <c r="H48" s="195"/>
    </row>
    <row r="49" spans="1:8" ht="15.75">
      <c r="A49" s="9">
        <v>15</v>
      </c>
      <c r="B49" s="78" t="s">
        <v>180</v>
      </c>
      <c r="C49" s="79"/>
      <c r="D49" s="79"/>
      <c r="E49" s="79">
        <v>1687925286</v>
      </c>
      <c r="F49" s="79"/>
      <c r="G49" s="80"/>
      <c r="H49" s="80"/>
    </row>
    <row r="50" spans="1:8" ht="19.5" customHeight="1">
      <c r="A50" s="9">
        <v>16</v>
      </c>
      <c r="B50" s="78" t="s">
        <v>48</v>
      </c>
      <c r="C50" s="79">
        <v>18000000000</v>
      </c>
      <c r="D50" s="94">
        <f>C50</f>
        <v>18000000000</v>
      </c>
      <c r="E50" s="79">
        <f>12668595899+1222798519+2618457613</f>
        <v>16509852031</v>
      </c>
      <c r="F50" s="94">
        <v>8091093290</v>
      </c>
      <c r="G50" s="80">
        <f>E50/C50*100</f>
        <v>91.72140017222222</v>
      </c>
      <c r="H50" s="99">
        <f>F50/D50</f>
        <v>0.4495051827777778</v>
      </c>
    </row>
    <row r="51" spans="1:8" ht="18.75" customHeight="1">
      <c r="A51" s="9">
        <v>17</v>
      </c>
      <c r="B51" s="78" t="s">
        <v>49</v>
      </c>
      <c r="C51" s="79">
        <v>150000000</v>
      </c>
      <c r="D51" s="94">
        <f>C51</f>
        <v>150000000</v>
      </c>
      <c r="E51" s="79">
        <v>98800000</v>
      </c>
      <c r="F51" s="94">
        <v>98800000</v>
      </c>
      <c r="G51" s="80">
        <f>E51/C51*100</f>
        <v>65.86666666666666</v>
      </c>
      <c r="H51" s="99">
        <f>F51/D51</f>
        <v>0.6586666666666666</v>
      </c>
    </row>
    <row r="52" spans="1:8" ht="19.5" customHeight="1">
      <c r="A52" s="9">
        <v>18</v>
      </c>
      <c r="B52" s="78" t="s">
        <v>181</v>
      </c>
      <c r="C52" s="79"/>
      <c r="D52" s="79"/>
      <c r="E52" s="79"/>
      <c r="F52" s="79"/>
      <c r="G52" s="80"/>
      <c r="H52" s="99"/>
    </row>
    <row r="53" spans="1:8" ht="47.25">
      <c r="A53" s="9">
        <v>19</v>
      </c>
      <c r="B53" s="78" t="s">
        <v>182</v>
      </c>
      <c r="C53" s="79"/>
      <c r="D53" s="79"/>
      <c r="E53" s="79"/>
      <c r="F53" s="79"/>
      <c r="G53" s="80"/>
      <c r="H53" s="97"/>
    </row>
    <row r="54" spans="1:8" ht="15.75">
      <c r="A54" s="9">
        <v>20</v>
      </c>
      <c r="B54" s="78" t="s">
        <v>183</v>
      </c>
      <c r="C54" s="79"/>
      <c r="D54" s="79"/>
      <c r="E54" s="79"/>
      <c r="F54" s="79"/>
      <c r="G54" s="80"/>
      <c r="H54" s="97"/>
    </row>
    <row r="55" spans="1:8" ht="15.75">
      <c r="A55" s="9">
        <v>21</v>
      </c>
      <c r="B55" s="78" t="s">
        <v>50</v>
      </c>
      <c r="C55" s="79"/>
      <c r="D55" s="79"/>
      <c r="E55" s="79"/>
      <c r="F55" s="79">
        <v>953700000</v>
      </c>
      <c r="G55" s="80"/>
      <c r="H55" s="97"/>
    </row>
    <row r="56" spans="1:8" ht="15.75">
      <c r="A56" s="46" t="s">
        <v>7</v>
      </c>
      <c r="B56" s="74" t="s">
        <v>184</v>
      </c>
      <c r="C56" s="79"/>
      <c r="D56" s="79"/>
      <c r="E56" s="79"/>
      <c r="F56" s="79"/>
      <c r="G56" s="80"/>
      <c r="H56" s="97"/>
    </row>
    <row r="57" spans="1:8" ht="15.75">
      <c r="A57" s="46" t="s">
        <v>17</v>
      </c>
      <c r="B57" s="74" t="s">
        <v>185</v>
      </c>
      <c r="C57" s="79"/>
      <c r="D57" s="79"/>
      <c r="E57" s="79"/>
      <c r="F57" s="79"/>
      <c r="G57" s="80"/>
      <c r="H57" s="97"/>
    </row>
    <row r="58" spans="1:8" ht="15.75">
      <c r="A58" s="9">
        <v>1</v>
      </c>
      <c r="B58" s="78" t="s">
        <v>186</v>
      </c>
      <c r="C58" s="79"/>
      <c r="D58" s="79"/>
      <c r="E58" s="79"/>
      <c r="F58" s="79"/>
      <c r="G58" s="80"/>
      <c r="H58" s="80"/>
    </row>
    <row r="59" spans="1:8" ht="15.75">
      <c r="A59" s="9">
        <v>2</v>
      </c>
      <c r="B59" s="78" t="s">
        <v>187</v>
      </c>
      <c r="C59" s="79"/>
      <c r="D59" s="79"/>
      <c r="E59" s="79"/>
      <c r="F59" s="79"/>
      <c r="G59" s="80"/>
      <c r="H59" s="80"/>
    </row>
    <row r="60" spans="1:8" ht="15.75">
      <c r="A60" s="9">
        <v>3</v>
      </c>
      <c r="B60" s="78" t="s">
        <v>188</v>
      </c>
      <c r="C60" s="79"/>
      <c r="D60" s="79"/>
      <c r="E60" s="79"/>
      <c r="F60" s="79"/>
      <c r="G60" s="80"/>
      <c r="H60" s="80"/>
    </row>
    <row r="61" spans="1:8" ht="15.75">
      <c r="A61" s="9">
        <v>4</v>
      </c>
      <c r="B61" s="78" t="s">
        <v>189</v>
      </c>
      <c r="C61" s="79"/>
      <c r="D61" s="79"/>
      <c r="E61" s="79"/>
      <c r="F61" s="79"/>
      <c r="G61" s="80"/>
      <c r="H61" s="80"/>
    </row>
    <row r="62" spans="1:8" ht="15.75">
      <c r="A62" s="9">
        <v>5</v>
      </c>
      <c r="B62" s="78" t="s">
        <v>190</v>
      </c>
      <c r="C62" s="79"/>
      <c r="D62" s="79"/>
      <c r="E62" s="79"/>
      <c r="F62" s="79"/>
      <c r="G62" s="80"/>
      <c r="H62" s="80"/>
    </row>
    <row r="63" spans="1:8" ht="15.75">
      <c r="A63" s="9">
        <v>6</v>
      </c>
      <c r="B63" s="78" t="s">
        <v>176</v>
      </c>
      <c r="C63" s="79"/>
      <c r="D63" s="79"/>
      <c r="E63" s="79"/>
      <c r="F63" s="79"/>
      <c r="G63" s="80"/>
      <c r="H63" s="80"/>
    </row>
    <row r="64" spans="1:8" ht="15.75">
      <c r="A64" s="46" t="s">
        <v>21</v>
      </c>
      <c r="B64" s="74" t="s">
        <v>51</v>
      </c>
      <c r="C64" s="79"/>
      <c r="D64" s="79"/>
      <c r="E64" s="79"/>
      <c r="F64" s="79"/>
      <c r="G64" s="80"/>
      <c r="H64" s="80"/>
    </row>
    <row r="65" spans="1:8" ht="15.75">
      <c r="A65" s="46" t="s">
        <v>52</v>
      </c>
      <c r="B65" s="74" t="s">
        <v>53</v>
      </c>
      <c r="C65" s="79"/>
      <c r="D65" s="79"/>
      <c r="E65" s="79"/>
      <c r="F65" s="79">
        <v>131314929</v>
      </c>
      <c r="G65" s="80"/>
      <c r="H65" s="80"/>
    </row>
    <row r="66" spans="1:8" ht="15.75">
      <c r="A66" s="46" t="s">
        <v>191</v>
      </c>
      <c r="B66" s="74" t="s">
        <v>192</v>
      </c>
      <c r="C66" s="79"/>
      <c r="D66" s="79"/>
      <c r="E66" s="79">
        <v>1181103360</v>
      </c>
      <c r="F66" s="79"/>
      <c r="G66" s="80"/>
      <c r="H66" s="80"/>
    </row>
    <row r="67" spans="1:8" ht="15.75">
      <c r="A67" s="46" t="s">
        <v>4</v>
      </c>
      <c r="B67" s="74" t="s">
        <v>272</v>
      </c>
      <c r="C67" s="79"/>
      <c r="D67" s="79"/>
      <c r="E67" s="79"/>
      <c r="F67" s="75">
        <v>247322314235</v>
      </c>
      <c r="G67" s="80"/>
      <c r="H67" s="80"/>
    </row>
    <row r="68" spans="1:8" ht="15.75">
      <c r="A68" s="46" t="s">
        <v>54</v>
      </c>
      <c r="B68" s="74" t="s">
        <v>55</v>
      </c>
      <c r="C68" s="79"/>
      <c r="D68" s="79"/>
      <c r="E68" s="68"/>
      <c r="F68" s="68">
        <v>13969599469</v>
      </c>
      <c r="G68" s="80"/>
      <c r="H68" s="80"/>
    </row>
    <row r="69" spans="1:8" ht="31.5">
      <c r="A69" s="46" t="s">
        <v>56</v>
      </c>
      <c r="B69" s="74" t="s">
        <v>57</v>
      </c>
      <c r="C69" s="79"/>
      <c r="D69" s="79"/>
      <c r="E69" s="68"/>
      <c r="F69" s="68">
        <v>562109494427</v>
      </c>
      <c r="G69" s="80"/>
      <c r="H69" s="80"/>
    </row>
  </sheetData>
  <sheetProtection/>
  <mergeCells count="14">
    <mergeCell ref="A47:A48"/>
    <mergeCell ref="C47:C48"/>
    <mergeCell ref="B8:B9"/>
    <mergeCell ref="C8:D8"/>
    <mergeCell ref="D47:D48"/>
    <mergeCell ref="E47:E48"/>
    <mergeCell ref="F47:F48"/>
    <mergeCell ref="G47:G48"/>
    <mergeCell ref="H47:H48"/>
    <mergeCell ref="A4:H4"/>
    <mergeCell ref="A5:H5"/>
    <mergeCell ref="G8:H8"/>
    <mergeCell ref="E8:F8"/>
    <mergeCell ref="A8:A9"/>
  </mergeCells>
  <printOptions/>
  <pageMargins left="0.62" right="0.29" top="0.32" bottom="0.38" header="0.28" footer="0.37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6" sqref="A6:K6"/>
    </sheetView>
  </sheetViews>
  <sheetFormatPr defaultColWidth="9.00390625" defaultRowHeight="15.75"/>
  <cols>
    <col min="1" max="1" width="4.75390625" style="0" customWidth="1"/>
    <col min="2" max="2" width="45.00390625" style="0" customWidth="1"/>
    <col min="3" max="3" width="15.875" style="0" customWidth="1"/>
    <col min="4" max="4" width="14.875" style="0" customWidth="1"/>
    <col min="5" max="5" width="13.875" style="0" customWidth="1"/>
    <col min="6" max="6" width="16.00390625" style="0" customWidth="1"/>
    <col min="7" max="7" width="16.00390625" style="4" customWidth="1"/>
    <col min="8" max="8" width="14.625" style="0" customWidth="1"/>
    <col min="9" max="9" width="9.50390625" style="0" customWidth="1"/>
    <col min="11" max="11" width="8.625" style="0" customWidth="1"/>
  </cols>
  <sheetData>
    <row r="1" spans="1:9" ht="16.5">
      <c r="A1" s="7" t="s">
        <v>1</v>
      </c>
      <c r="I1" s="10" t="s">
        <v>91</v>
      </c>
    </row>
    <row r="2" ht="16.5">
      <c r="A2" s="7" t="s">
        <v>0</v>
      </c>
    </row>
    <row r="4" spans="1:11" ht="27.75" customHeight="1">
      <c r="A4" s="198" t="s">
        <v>92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16.5" customHeight="1">
      <c r="A5" s="198" t="s">
        <v>329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6.5" customHeight="1">
      <c r="A6" s="191" t="s">
        <v>346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ht="15.75">
      <c r="J7" s="2" t="s">
        <v>193</v>
      </c>
    </row>
    <row r="9" spans="1:11" ht="15.75" customHeight="1">
      <c r="A9" s="196" t="s">
        <v>2</v>
      </c>
      <c r="B9" s="196" t="s">
        <v>59</v>
      </c>
      <c r="C9" s="196" t="s">
        <v>273</v>
      </c>
      <c r="D9" s="196" t="s">
        <v>60</v>
      </c>
      <c r="E9" s="196"/>
      <c r="F9" s="196" t="s">
        <v>25</v>
      </c>
      <c r="G9" s="196" t="s">
        <v>60</v>
      </c>
      <c r="H9" s="196"/>
      <c r="I9" s="196" t="s">
        <v>18</v>
      </c>
      <c r="J9" s="196"/>
      <c r="K9" s="196"/>
    </row>
    <row r="10" spans="1:11" ht="72" customHeight="1">
      <c r="A10" s="196"/>
      <c r="B10" s="196"/>
      <c r="C10" s="196"/>
      <c r="D10" s="46" t="s">
        <v>61</v>
      </c>
      <c r="E10" s="46" t="s">
        <v>62</v>
      </c>
      <c r="F10" s="196"/>
      <c r="G10" s="46" t="s">
        <v>61</v>
      </c>
      <c r="H10" s="46" t="s">
        <v>62</v>
      </c>
      <c r="I10" s="46" t="s">
        <v>194</v>
      </c>
      <c r="J10" s="46" t="s">
        <v>195</v>
      </c>
      <c r="K10" s="46" t="s">
        <v>196</v>
      </c>
    </row>
    <row r="11" spans="1:11" s="11" customFormat="1" ht="18.75" customHeight="1">
      <c r="A11" s="46" t="s">
        <v>3</v>
      </c>
      <c r="B11" s="46" t="s">
        <v>4</v>
      </c>
      <c r="C11" s="46" t="s">
        <v>63</v>
      </c>
      <c r="D11" s="46">
        <v>2</v>
      </c>
      <c r="E11" s="46">
        <v>3</v>
      </c>
      <c r="F11" s="46" t="s">
        <v>64</v>
      </c>
      <c r="G11" s="46">
        <v>5</v>
      </c>
      <c r="H11" s="46">
        <v>6</v>
      </c>
      <c r="I11" s="46" t="s">
        <v>65</v>
      </c>
      <c r="J11" s="46" t="s">
        <v>66</v>
      </c>
      <c r="K11" s="46" t="s">
        <v>67</v>
      </c>
    </row>
    <row r="12" spans="1:11" ht="24.75" customHeight="1">
      <c r="A12" s="46"/>
      <c r="B12" s="74" t="s">
        <v>68</v>
      </c>
      <c r="C12" s="101">
        <f>D12+E12</f>
        <v>937284804000</v>
      </c>
      <c r="D12" s="101">
        <f>D13+D41+D56+D57</f>
        <v>859677910000</v>
      </c>
      <c r="E12" s="101">
        <f>E13+E41+E56+E57</f>
        <v>77606894000</v>
      </c>
      <c r="F12" s="101">
        <f>G12+H12</f>
        <v>1618720500893</v>
      </c>
      <c r="G12" s="101">
        <f>G13+G41+G56+G57</f>
        <v>1503087677148</v>
      </c>
      <c r="H12" s="101">
        <f>H13+H41+H56+H57</f>
        <v>115632823745</v>
      </c>
      <c r="I12" s="102">
        <f aca="true" t="shared" si="0" ref="I12:K13">F12/C12</f>
        <v>1.727031627937286</v>
      </c>
      <c r="J12" s="102">
        <f t="shared" si="0"/>
        <v>1.7484311969211819</v>
      </c>
      <c r="K12" s="102">
        <f t="shared" si="0"/>
        <v>1.4899813378048605</v>
      </c>
    </row>
    <row r="13" spans="1:11" ht="19.5" customHeight="1">
      <c r="A13" s="46" t="s">
        <v>3</v>
      </c>
      <c r="B13" s="74" t="s">
        <v>197</v>
      </c>
      <c r="C13" s="101">
        <f>D13+E13</f>
        <v>912434804000</v>
      </c>
      <c r="D13" s="101">
        <f>D14+D34+D38+D39+D40</f>
        <v>837817910000</v>
      </c>
      <c r="E13" s="101">
        <f>E14+E34+E38+E39+E40</f>
        <v>74616894000</v>
      </c>
      <c r="F13" s="101">
        <f>G13+H13</f>
        <v>717392994720</v>
      </c>
      <c r="G13" s="101">
        <f>G14+G34+G38+G39+G40</f>
        <v>657226755619</v>
      </c>
      <c r="H13" s="101">
        <f>H14+H34+H38+H39+H40</f>
        <v>60166239101</v>
      </c>
      <c r="I13" s="102">
        <f t="shared" si="0"/>
        <v>0.7862402788396923</v>
      </c>
      <c r="J13" s="102">
        <f t="shared" si="0"/>
        <v>0.7844505921567134</v>
      </c>
      <c r="K13" s="102">
        <f t="shared" si="0"/>
        <v>0.8063353468049742</v>
      </c>
    </row>
    <row r="14" spans="1:11" ht="21.75" customHeight="1">
      <c r="A14" s="46" t="s">
        <v>6</v>
      </c>
      <c r="B14" s="74" t="s">
        <v>69</v>
      </c>
      <c r="C14" s="101">
        <f>D14+E14</f>
        <v>323920000000</v>
      </c>
      <c r="D14" s="101">
        <f>D15+D31+D32+D33</f>
        <v>323920000000</v>
      </c>
      <c r="E14" s="101"/>
      <c r="F14" s="101">
        <f>G14+H14</f>
        <v>167786740728</v>
      </c>
      <c r="G14" s="101">
        <f>G15+G31+G32+G33</f>
        <v>167786740728</v>
      </c>
      <c r="H14" s="101">
        <f>H15+H31+H32+H33</f>
        <v>0</v>
      </c>
      <c r="I14" s="102">
        <f>F14/C14</f>
        <v>0.5179882092121512</v>
      </c>
      <c r="J14" s="102">
        <f>G14/D14</f>
        <v>0.5179882092121512</v>
      </c>
      <c r="K14" s="102"/>
    </row>
    <row r="15" spans="1:11" ht="18" customHeight="1">
      <c r="A15" s="9">
        <v>1</v>
      </c>
      <c r="B15" s="78" t="s">
        <v>70</v>
      </c>
      <c r="C15" s="103">
        <f>D15+E15</f>
        <v>142800000000</v>
      </c>
      <c r="D15" s="103">
        <f>SUM(D17:D26)</f>
        <v>142800000000</v>
      </c>
      <c r="E15" s="103"/>
      <c r="F15" s="103">
        <f>G15+H15</f>
        <v>134366740728</v>
      </c>
      <c r="G15" s="103">
        <f>SUM(G17:G26)</f>
        <v>134366740728</v>
      </c>
      <c r="H15" s="103">
        <f>SUM(H17:H26)</f>
        <v>0</v>
      </c>
      <c r="I15" s="104">
        <f>F15/C15</f>
        <v>0.9409435625210084</v>
      </c>
      <c r="J15" s="104">
        <f>G15/D15</f>
        <v>0.9409435625210084</v>
      </c>
      <c r="K15" s="102"/>
    </row>
    <row r="16" spans="1:11" ht="18" customHeight="1">
      <c r="A16" s="46"/>
      <c r="B16" s="105" t="s">
        <v>71</v>
      </c>
      <c r="C16" s="101"/>
      <c r="D16" s="101"/>
      <c r="E16" s="101"/>
      <c r="F16" s="103">
        <f aca="true" t="shared" si="1" ref="F16:F33">G16+H16</f>
        <v>0</v>
      </c>
      <c r="G16" s="101"/>
      <c r="H16" s="101"/>
      <c r="I16" s="102"/>
      <c r="J16" s="102"/>
      <c r="K16" s="102"/>
    </row>
    <row r="17" spans="1:11" ht="18" customHeight="1">
      <c r="A17" s="9"/>
      <c r="B17" s="100" t="s">
        <v>72</v>
      </c>
      <c r="C17" s="103">
        <f>D17+E17</f>
        <v>21000000000</v>
      </c>
      <c r="D17" s="106">
        <v>21000000000</v>
      </c>
      <c r="E17" s="103"/>
      <c r="F17" s="107">
        <f t="shared" si="1"/>
        <v>14147552000</v>
      </c>
      <c r="G17" s="108">
        <v>14147552000</v>
      </c>
      <c r="H17" s="103"/>
      <c r="I17" s="104">
        <f>F17/C17</f>
        <v>0.6736929523809524</v>
      </c>
      <c r="J17" s="104">
        <f>G17/D17</f>
        <v>0.6736929523809524</v>
      </c>
      <c r="K17" s="104"/>
    </row>
    <row r="18" spans="1:11" ht="18" customHeight="1">
      <c r="A18" s="9"/>
      <c r="B18" s="61" t="s">
        <v>168</v>
      </c>
      <c r="C18" s="103">
        <f aca="true" t="shared" si="2" ref="C18:C26">D18+E18</f>
        <v>2000000000</v>
      </c>
      <c r="D18" s="106">
        <v>2000000000</v>
      </c>
      <c r="E18" s="103"/>
      <c r="F18" s="107">
        <f t="shared" si="1"/>
        <v>198737000</v>
      </c>
      <c r="G18" s="109">
        <v>198737000</v>
      </c>
      <c r="H18" s="103"/>
      <c r="I18" s="104">
        <f>F18/C18</f>
        <v>0.0993685</v>
      </c>
      <c r="J18" s="104">
        <f>G18/D18</f>
        <v>0.0993685</v>
      </c>
      <c r="K18" s="104"/>
    </row>
    <row r="19" spans="1:11" ht="18" customHeight="1">
      <c r="A19" s="9"/>
      <c r="B19" s="61" t="s">
        <v>169</v>
      </c>
      <c r="C19" s="103">
        <f t="shared" si="2"/>
        <v>0</v>
      </c>
      <c r="D19" s="109"/>
      <c r="E19" s="103"/>
      <c r="F19" s="107">
        <f t="shared" si="1"/>
        <v>32563000</v>
      </c>
      <c r="G19" s="109">
        <v>32563000</v>
      </c>
      <c r="H19" s="103"/>
      <c r="I19" s="102"/>
      <c r="J19" s="102"/>
      <c r="K19" s="102"/>
    </row>
    <row r="20" spans="1:11" ht="18" customHeight="1">
      <c r="A20" s="9"/>
      <c r="B20" s="61" t="s">
        <v>74</v>
      </c>
      <c r="C20" s="103">
        <f t="shared" si="2"/>
        <v>0</v>
      </c>
      <c r="D20" s="109"/>
      <c r="E20" s="103"/>
      <c r="F20" s="107">
        <f t="shared" si="1"/>
        <v>4159000</v>
      </c>
      <c r="G20" s="109">
        <v>4159000</v>
      </c>
      <c r="H20" s="103"/>
      <c r="I20" s="104"/>
      <c r="J20" s="104"/>
      <c r="K20" s="104"/>
    </row>
    <row r="21" spans="1:11" ht="18" customHeight="1">
      <c r="A21" s="9"/>
      <c r="B21" s="61" t="s">
        <v>75</v>
      </c>
      <c r="C21" s="103">
        <f t="shared" si="2"/>
        <v>0</v>
      </c>
      <c r="D21" s="109"/>
      <c r="E21" s="103"/>
      <c r="F21" s="107">
        <f t="shared" si="1"/>
        <v>12783782000</v>
      </c>
      <c r="G21" s="109">
        <v>12783782000</v>
      </c>
      <c r="H21" s="103"/>
      <c r="I21" s="104"/>
      <c r="J21" s="104"/>
      <c r="K21" s="104"/>
    </row>
    <row r="22" spans="1:11" ht="18" customHeight="1">
      <c r="A22" s="9"/>
      <c r="B22" s="61" t="s">
        <v>326</v>
      </c>
      <c r="C22" s="103">
        <f t="shared" si="2"/>
        <v>0</v>
      </c>
      <c r="D22" s="109"/>
      <c r="E22" s="103"/>
      <c r="F22" s="107">
        <f t="shared" si="1"/>
        <v>1100000000</v>
      </c>
      <c r="G22" s="109">
        <v>1100000000</v>
      </c>
      <c r="H22" s="103"/>
      <c r="I22" s="104"/>
      <c r="J22" s="104"/>
      <c r="K22" s="104"/>
    </row>
    <row r="23" spans="1:11" ht="15.75">
      <c r="A23" s="9"/>
      <c r="B23" s="61" t="s">
        <v>76</v>
      </c>
      <c r="C23" s="103">
        <f t="shared" si="2"/>
        <v>91320000000</v>
      </c>
      <c r="D23" s="109">
        <v>91320000000</v>
      </c>
      <c r="E23" s="103"/>
      <c r="F23" s="107">
        <f t="shared" si="1"/>
        <v>98292901628</v>
      </c>
      <c r="G23" s="109">
        <v>98292901628</v>
      </c>
      <c r="H23" s="103"/>
      <c r="I23" s="104">
        <f>F23/C23</f>
        <v>1.076356785238721</v>
      </c>
      <c r="J23" s="104">
        <f>G23/D23</f>
        <v>1.076356785238721</v>
      </c>
      <c r="K23" s="104"/>
    </row>
    <row r="24" spans="1:11" ht="31.5" customHeight="1">
      <c r="A24" s="9"/>
      <c r="B24" s="61" t="s">
        <v>77</v>
      </c>
      <c r="C24" s="103">
        <f t="shared" si="2"/>
        <v>5800000000</v>
      </c>
      <c r="D24" s="108">
        <v>5800000000</v>
      </c>
      <c r="E24" s="103"/>
      <c r="F24" s="107">
        <f t="shared" si="1"/>
        <v>6877440000</v>
      </c>
      <c r="G24" s="109">
        <v>6877440000</v>
      </c>
      <c r="H24" s="103"/>
      <c r="I24" s="104">
        <f>F24/C24</f>
        <v>1.1857655172413792</v>
      </c>
      <c r="J24" s="104">
        <f>G24/D24</f>
        <v>1.1857655172413792</v>
      </c>
      <c r="K24" s="104"/>
    </row>
    <row r="25" spans="1:11" ht="29.25" customHeight="1">
      <c r="A25" s="9"/>
      <c r="B25" s="61" t="s">
        <v>78</v>
      </c>
      <c r="C25" s="103">
        <f>D25+E25</f>
        <v>0</v>
      </c>
      <c r="D25" s="109"/>
      <c r="E25" s="103"/>
      <c r="F25" s="107">
        <f>G25+H25</f>
        <v>929606100</v>
      </c>
      <c r="G25" s="103">
        <v>929606100</v>
      </c>
      <c r="H25" s="103"/>
      <c r="I25" s="104"/>
      <c r="J25" s="104"/>
      <c r="K25" s="104"/>
    </row>
    <row r="26" spans="1:11" ht="18" customHeight="1">
      <c r="A26" s="9"/>
      <c r="B26" s="61" t="s">
        <v>265</v>
      </c>
      <c r="C26" s="103">
        <f t="shared" si="2"/>
        <v>22680000000</v>
      </c>
      <c r="D26" s="109">
        <v>22680000000</v>
      </c>
      <c r="E26" s="103"/>
      <c r="F26" s="107">
        <f t="shared" si="1"/>
        <v>0</v>
      </c>
      <c r="G26" s="103"/>
      <c r="H26" s="103"/>
      <c r="I26" s="104"/>
      <c r="J26" s="104">
        <f>G26/D26</f>
        <v>0</v>
      </c>
      <c r="K26" s="104"/>
    </row>
    <row r="27" spans="1:11" ht="18" customHeight="1">
      <c r="A27" s="46"/>
      <c r="B27" s="105" t="s">
        <v>79</v>
      </c>
      <c r="C27" s="101">
        <f>D27+E27</f>
        <v>0</v>
      </c>
      <c r="D27" s="101"/>
      <c r="E27" s="101"/>
      <c r="F27" s="103">
        <f t="shared" si="1"/>
        <v>0</v>
      </c>
      <c r="G27" s="101"/>
      <c r="H27" s="101"/>
      <c r="I27" s="104"/>
      <c r="J27" s="104"/>
      <c r="K27" s="104"/>
    </row>
    <row r="28" spans="1:11" ht="18" customHeight="1">
      <c r="A28" s="46" t="s">
        <v>14</v>
      </c>
      <c r="B28" s="58" t="s">
        <v>80</v>
      </c>
      <c r="C28" s="71">
        <f>D28+E28</f>
        <v>0</v>
      </c>
      <c r="D28" s="71"/>
      <c r="E28" s="71"/>
      <c r="F28" s="103">
        <f t="shared" si="1"/>
        <v>0</v>
      </c>
      <c r="G28" s="59"/>
      <c r="H28" s="101"/>
      <c r="I28" s="104"/>
      <c r="J28" s="104"/>
      <c r="K28" s="104"/>
    </row>
    <row r="29" spans="1:11" ht="18" customHeight="1">
      <c r="A29" s="9" t="s">
        <v>42</v>
      </c>
      <c r="B29" s="78" t="s">
        <v>81</v>
      </c>
      <c r="C29" s="103">
        <f>D29+E29</f>
        <v>0</v>
      </c>
      <c r="D29" s="103"/>
      <c r="E29" s="103"/>
      <c r="F29" s="103">
        <f t="shared" si="1"/>
        <v>0</v>
      </c>
      <c r="G29" s="59"/>
      <c r="H29" s="103"/>
      <c r="I29" s="104"/>
      <c r="J29" s="104"/>
      <c r="K29" s="104"/>
    </row>
    <row r="30" spans="1:11" ht="18" customHeight="1">
      <c r="A30" s="66" t="s">
        <v>42</v>
      </c>
      <c r="B30" s="58" t="s">
        <v>82</v>
      </c>
      <c r="C30" s="59"/>
      <c r="D30" s="110"/>
      <c r="E30" s="59"/>
      <c r="F30" s="103">
        <f t="shared" si="1"/>
        <v>0</v>
      </c>
      <c r="G30" s="59"/>
      <c r="H30" s="110"/>
      <c r="I30" s="102"/>
      <c r="J30" s="102"/>
      <c r="K30" s="102"/>
    </row>
    <row r="31" spans="1:11" ht="18" customHeight="1">
      <c r="A31" s="9">
        <v>2</v>
      </c>
      <c r="B31" s="78" t="s">
        <v>83</v>
      </c>
      <c r="C31" s="103">
        <f>D31+E31</f>
        <v>29120000000</v>
      </c>
      <c r="D31" s="103">
        <v>29120000000</v>
      </c>
      <c r="E31" s="103"/>
      <c r="F31" s="103">
        <f t="shared" si="1"/>
        <v>29120000000</v>
      </c>
      <c r="G31" s="103">
        <v>29120000000</v>
      </c>
      <c r="H31" s="103"/>
      <c r="I31" s="104">
        <f>F31/C31</f>
        <v>1</v>
      </c>
      <c r="J31" s="104">
        <f>G31/D31</f>
        <v>1</v>
      </c>
      <c r="K31" s="104"/>
    </row>
    <row r="32" spans="1:11" ht="37.5" customHeight="1">
      <c r="A32" s="9">
        <v>3</v>
      </c>
      <c r="B32" s="58" t="s">
        <v>327</v>
      </c>
      <c r="C32" s="103">
        <f>D32+E32</f>
        <v>2000000000</v>
      </c>
      <c r="D32" s="103">
        <v>2000000000</v>
      </c>
      <c r="E32" s="103"/>
      <c r="F32" s="103">
        <f t="shared" si="1"/>
        <v>4300000000</v>
      </c>
      <c r="G32" s="103">
        <v>4300000000</v>
      </c>
      <c r="H32" s="103"/>
      <c r="I32" s="102"/>
      <c r="J32" s="102"/>
      <c r="K32" s="102"/>
    </row>
    <row r="33" spans="1:11" ht="37.5" customHeight="1">
      <c r="A33" s="9">
        <v>4</v>
      </c>
      <c r="B33" s="58" t="s">
        <v>328</v>
      </c>
      <c r="C33" s="103">
        <f>D33+E33</f>
        <v>150000000000</v>
      </c>
      <c r="D33" s="103">
        <v>150000000000</v>
      </c>
      <c r="E33" s="103"/>
      <c r="F33" s="103">
        <f t="shared" si="1"/>
        <v>0</v>
      </c>
      <c r="G33" s="103"/>
      <c r="H33" s="103"/>
      <c r="I33" s="102"/>
      <c r="J33" s="102"/>
      <c r="K33" s="102"/>
    </row>
    <row r="34" spans="1:11" ht="27" customHeight="1">
      <c r="A34" s="111" t="s">
        <v>7</v>
      </c>
      <c r="B34" s="112" t="s">
        <v>8</v>
      </c>
      <c r="C34" s="101">
        <f>D34+E34</f>
        <v>517717559000</v>
      </c>
      <c r="D34" s="101">
        <v>446795918000</v>
      </c>
      <c r="E34" s="101">
        <v>70921641000</v>
      </c>
      <c r="F34" s="101">
        <f>G34+H34</f>
        <v>549606253992</v>
      </c>
      <c r="G34" s="101">
        <f>549608329548-H34-2075556</f>
        <v>489440014891</v>
      </c>
      <c r="H34" s="101">
        <v>60166239101</v>
      </c>
      <c r="I34" s="102">
        <f>F34/C34</f>
        <v>1.0615947719710237</v>
      </c>
      <c r="J34" s="102">
        <f>G34/D34</f>
        <v>1.0954442401396336</v>
      </c>
      <c r="K34" s="102">
        <f>H34/E34</f>
        <v>0.8483480959077075</v>
      </c>
    </row>
    <row r="35" spans="1:11" ht="18" customHeight="1">
      <c r="A35" s="9"/>
      <c r="B35" s="100" t="s">
        <v>84</v>
      </c>
      <c r="C35" s="103"/>
      <c r="D35" s="103"/>
      <c r="E35" s="103"/>
      <c r="F35" s="103"/>
      <c r="G35" s="103"/>
      <c r="H35" s="103"/>
      <c r="I35" s="102"/>
      <c r="J35" s="102"/>
      <c r="K35" s="102"/>
    </row>
    <row r="36" spans="1:11" ht="18" customHeight="1">
      <c r="A36" s="9">
        <v>1</v>
      </c>
      <c r="B36" s="100" t="s">
        <v>72</v>
      </c>
      <c r="C36" s="103">
        <f>D36+E36</f>
        <v>208820501000</v>
      </c>
      <c r="D36" s="189">
        <v>208820501000</v>
      </c>
      <c r="E36" s="103"/>
      <c r="F36" s="103">
        <f>G36+H36</f>
        <v>205589368442</v>
      </c>
      <c r="G36" s="103">
        <v>205589368442</v>
      </c>
      <c r="H36" s="71"/>
      <c r="I36" s="104"/>
      <c r="J36" s="104">
        <f>G36/D36</f>
        <v>0.9845267464519684</v>
      </c>
      <c r="K36" s="104"/>
    </row>
    <row r="37" spans="1:11" ht="18" customHeight="1">
      <c r="A37" s="9">
        <v>2</v>
      </c>
      <c r="B37" s="100" t="s">
        <v>73</v>
      </c>
      <c r="C37" s="103">
        <f>D37+E37</f>
        <v>150000000</v>
      </c>
      <c r="D37" s="103">
        <v>150000000</v>
      </c>
      <c r="E37" s="103"/>
      <c r="F37" s="103">
        <f>G37+H37</f>
        <v>102491000</v>
      </c>
      <c r="G37" s="103">
        <v>102491000</v>
      </c>
      <c r="H37" s="71"/>
      <c r="I37" s="104"/>
      <c r="J37" s="104">
        <f>G37/D37</f>
        <v>0.6832733333333333</v>
      </c>
      <c r="K37" s="104"/>
    </row>
    <row r="38" spans="1:11" ht="34.5" customHeight="1">
      <c r="A38" s="46" t="s">
        <v>17</v>
      </c>
      <c r="B38" s="74" t="s">
        <v>172</v>
      </c>
      <c r="C38" s="103"/>
      <c r="D38" s="103"/>
      <c r="E38" s="103"/>
      <c r="F38" s="103"/>
      <c r="G38" s="103"/>
      <c r="H38" s="103"/>
      <c r="I38" s="102"/>
      <c r="J38" s="102"/>
      <c r="K38" s="102"/>
    </row>
    <row r="39" spans="1:11" ht="18" customHeight="1">
      <c r="A39" s="46" t="s">
        <v>21</v>
      </c>
      <c r="B39" s="74" t="s">
        <v>85</v>
      </c>
      <c r="C39" s="101">
        <f>D39+E39</f>
        <v>14760000000</v>
      </c>
      <c r="D39" s="101">
        <v>13342624000</v>
      </c>
      <c r="E39" s="101">
        <v>1417376000</v>
      </c>
      <c r="F39" s="101"/>
      <c r="G39" s="101">
        <v>0</v>
      </c>
      <c r="H39" s="101"/>
      <c r="I39" s="102"/>
      <c r="J39" s="102"/>
      <c r="K39" s="102"/>
    </row>
    <row r="40" spans="1:11" ht="18" customHeight="1">
      <c r="A40" s="46" t="s">
        <v>52</v>
      </c>
      <c r="B40" s="74" t="s">
        <v>19</v>
      </c>
      <c r="C40" s="101">
        <f>D40+E40</f>
        <v>56037245000</v>
      </c>
      <c r="D40" s="72">
        <v>53759368000</v>
      </c>
      <c r="E40" s="101">
        <v>2277877000</v>
      </c>
      <c r="F40" s="103"/>
      <c r="G40" s="103"/>
      <c r="H40" s="103"/>
      <c r="I40" s="102"/>
      <c r="J40" s="102"/>
      <c r="K40" s="102"/>
    </row>
    <row r="41" spans="1:11" ht="18" customHeight="1">
      <c r="A41" s="46" t="s">
        <v>4</v>
      </c>
      <c r="B41" s="74" t="s">
        <v>87</v>
      </c>
      <c r="C41" s="101">
        <f>C42+C51</f>
        <v>24850000000</v>
      </c>
      <c r="D41" s="101">
        <f>D42+D51</f>
        <v>21860000000</v>
      </c>
      <c r="E41" s="101">
        <f>E42+E51</f>
        <v>2990000000</v>
      </c>
      <c r="F41" s="101">
        <f>G41+H41</f>
        <v>188306617500</v>
      </c>
      <c r="G41" s="101">
        <f>G42+G51</f>
        <v>166443045765</v>
      </c>
      <c r="H41" s="101">
        <f>H42+H51</f>
        <v>21863571735</v>
      </c>
      <c r="I41" s="102"/>
      <c r="J41" s="102"/>
      <c r="K41" s="102"/>
    </row>
    <row r="42" spans="1:11" ht="18" customHeight="1">
      <c r="A42" s="46" t="s">
        <v>6</v>
      </c>
      <c r="B42" s="74" t="s">
        <v>88</v>
      </c>
      <c r="C42" s="101">
        <f>C43+C46</f>
        <v>0</v>
      </c>
      <c r="D42" s="101">
        <f>D43+D46</f>
        <v>0</v>
      </c>
      <c r="E42" s="101">
        <f>E43+E46</f>
        <v>0</v>
      </c>
      <c r="F42" s="101">
        <f>F43+F46+F49</f>
        <v>780000000</v>
      </c>
      <c r="G42" s="101">
        <f>G43+G46+G49</f>
        <v>500000000</v>
      </c>
      <c r="H42" s="101">
        <f>H43+H46+H49</f>
        <v>280000000</v>
      </c>
      <c r="I42" s="102"/>
      <c r="J42" s="102"/>
      <c r="K42" s="102"/>
    </row>
    <row r="43" spans="1:11" ht="18" customHeight="1">
      <c r="A43" s="57">
        <v>1</v>
      </c>
      <c r="B43" s="58" t="s">
        <v>260</v>
      </c>
      <c r="C43" s="71">
        <f aca="true" t="shared" si="3" ref="C43:H43">SUM(C44:C45)</f>
        <v>0</v>
      </c>
      <c r="D43" s="71">
        <f t="shared" si="3"/>
        <v>0</v>
      </c>
      <c r="E43" s="71">
        <f t="shared" si="3"/>
        <v>0</v>
      </c>
      <c r="F43" s="71">
        <f t="shared" si="3"/>
        <v>0</v>
      </c>
      <c r="G43" s="71">
        <f t="shared" si="3"/>
        <v>0</v>
      </c>
      <c r="H43" s="71">
        <f t="shared" si="3"/>
        <v>0</v>
      </c>
      <c r="I43" s="104"/>
      <c r="J43" s="104"/>
      <c r="K43" s="104"/>
    </row>
    <row r="44" spans="1:11" ht="18" customHeight="1">
      <c r="A44" s="156"/>
      <c r="B44" s="157" t="s">
        <v>261</v>
      </c>
      <c r="C44" s="158">
        <f>SUM(D44:E44)</f>
        <v>0</v>
      </c>
      <c r="D44" s="158"/>
      <c r="E44" s="158"/>
      <c r="F44" s="158">
        <f>SUM(G44:H44)</f>
        <v>0</v>
      </c>
      <c r="G44" s="159"/>
      <c r="H44" s="159"/>
      <c r="I44" s="160"/>
      <c r="J44" s="160"/>
      <c r="K44" s="160"/>
    </row>
    <row r="45" spans="1:11" ht="18" customHeight="1">
      <c r="A45" s="161"/>
      <c r="B45" s="157" t="s">
        <v>262</v>
      </c>
      <c r="C45" s="158">
        <f>SUM(D45:E45)</f>
        <v>0</v>
      </c>
      <c r="D45" s="158"/>
      <c r="E45" s="158"/>
      <c r="F45" s="158">
        <f>SUM(G45:H45)</f>
        <v>0</v>
      </c>
      <c r="G45" s="159"/>
      <c r="H45" s="158"/>
      <c r="I45" s="160"/>
      <c r="J45" s="160"/>
      <c r="K45" s="160"/>
    </row>
    <row r="46" spans="1:11" ht="15.75">
      <c r="A46" s="57">
        <v>2</v>
      </c>
      <c r="B46" s="58" t="s">
        <v>263</v>
      </c>
      <c r="C46" s="71">
        <f aca="true" t="shared" si="4" ref="C46:H46">SUM(C47:C48)</f>
        <v>0</v>
      </c>
      <c r="D46" s="71">
        <f t="shared" si="4"/>
        <v>0</v>
      </c>
      <c r="E46" s="71">
        <f t="shared" si="4"/>
        <v>0</v>
      </c>
      <c r="F46" s="71">
        <f t="shared" si="4"/>
        <v>30000000</v>
      </c>
      <c r="G46" s="71">
        <f t="shared" si="4"/>
        <v>0</v>
      </c>
      <c r="H46" s="71">
        <f t="shared" si="4"/>
        <v>30000000</v>
      </c>
      <c r="I46" s="104"/>
      <c r="J46" s="104"/>
      <c r="K46" s="104"/>
    </row>
    <row r="47" spans="1:11" ht="15.75">
      <c r="A47" s="161"/>
      <c r="B47" s="157" t="s">
        <v>261</v>
      </c>
      <c r="C47" s="158">
        <f>SUM(D47:E47)</f>
        <v>0</v>
      </c>
      <c r="D47" s="158"/>
      <c r="E47" s="158"/>
      <c r="F47" s="158">
        <f>SUM(G47:H47)</f>
        <v>0</v>
      </c>
      <c r="G47" s="159"/>
      <c r="H47" s="158"/>
      <c r="I47" s="160"/>
      <c r="J47" s="160"/>
      <c r="K47" s="160"/>
    </row>
    <row r="48" spans="1:11" ht="15.75">
      <c r="A48" s="156"/>
      <c r="B48" s="157" t="s">
        <v>262</v>
      </c>
      <c r="C48" s="158">
        <f>SUM(D48:E48)</f>
        <v>0</v>
      </c>
      <c r="D48" s="158"/>
      <c r="E48" s="158"/>
      <c r="F48" s="158">
        <f>SUM(G48:H48)</f>
        <v>30000000</v>
      </c>
      <c r="G48" s="159"/>
      <c r="H48" s="159">
        <v>30000000</v>
      </c>
      <c r="I48" s="160"/>
      <c r="J48" s="160"/>
      <c r="K48" s="160"/>
    </row>
    <row r="49" spans="1:11" ht="15.75">
      <c r="A49" s="9">
        <v>3</v>
      </c>
      <c r="B49" s="78" t="s">
        <v>271</v>
      </c>
      <c r="C49" s="158"/>
      <c r="D49" s="158"/>
      <c r="E49" s="158"/>
      <c r="F49" s="158">
        <f>F50</f>
        <v>750000000</v>
      </c>
      <c r="G49" s="158">
        <f>G50</f>
        <v>500000000</v>
      </c>
      <c r="H49" s="158">
        <f>H50</f>
        <v>250000000</v>
      </c>
      <c r="I49" s="160"/>
      <c r="J49" s="160"/>
      <c r="K49" s="160"/>
    </row>
    <row r="50" spans="1:11" ht="15.75">
      <c r="A50" s="62"/>
      <c r="B50" s="61" t="s">
        <v>262</v>
      </c>
      <c r="C50" s="158"/>
      <c r="D50" s="158"/>
      <c r="E50" s="158"/>
      <c r="F50" s="158">
        <f>G50+H50</f>
        <v>750000000</v>
      </c>
      <c r="G50" s="159">
        <v>500000000</v>
      </c>
      <c r="H50" s="159">
        <v>250000000</v>
      </c>
      <c r="I50" s="160"/>
      <c r="J50" s="160"/>
      <c r="K50" s="160"/>
    </row>
    <row r="51" spans="1:11" ht="15.75">
      <c r="A51" s="46" t="s">
        <v>7</v>
      </c>
      <c r="B51" s="74" t="s">
        <v>20</v>
      </c>
      <c r="C51" s="72">
        <f aca="true" t="shared" si="5" ref="C51:H51">C52+C55</f>
        <v>24850000000</v>
      </c>
      <c r="D51" s="72">
        <f t="shared" si="5"/>
        <v>21860000000</v>
      </c>
      <c r="E51" s="72">
        <f t="shared" si="5"/>
        <v>2990000000</v>
      </c>
      <c r="F51" s="72">
        <f t="shared" si="5"/>
        <v>187526617500</v>
      </c>
      <c r="G51" s="72">
        <f t="shared" si="5"/>
        <v>165943045765</v>
      </c>
      <c r="H51" s="72">
        <f t="shared" si="5"/>
        <v>21583571735</v>
      </c>
      <c r="I51" s="102"/>
      <c r="J51" s="102"/>
      <c r="K51" s="102"/>
    </row>
    <row r="52" spans="1:11" ht="15.75">
      <c r="A52" s="46">
        <v>1</v>
      </c>
      <c r="B52" s="74" t="s">
        <v>70</v>
      </c>
      <c r="C52" s="72">
        <f aca="true" t="shared" si="6" ref="C52:H52">SUM(C53:C54)</f>
        <v>0</v>
      </c>
      <c r="D52" s="72">
        <f t="shared" si="6"/>
        <v>0</v>
      </c>
      <c r="E52" s="72">
        <f t="shared" si="6"/>
        <v>0</v>
      </c>
      <c r="F52" s="72">
        <f t="shared" si="6"/>
        <v>110455656000</v>
      </c>
      <c r="G52" s="72">
        <f t="shared" si="6"/>
        <v>110455656000</v>
      </c>
      <c r="H52" s="72">
        <f t="shared" si="6"/>
        <v>0</v>
      </c>
      <c r="I52" s="102"/>
      <c r="J52" s="102"/>
      <c r="K52" s="102"/>
    </row>
    <row r="53" spans="1:11" ht="15.75">
      <c r="A53" s="113" t="s">
        <v>159</v>
      </c>
      <c r="B53" s="100" t="s">
        <v>264</v>
      </c>
      <c r="C53" s="107"/>
      <c r="D53" s="107"/>
      <c r="E53" s="107"/>
      <c r="F53" s="114">
        <f>G53+H53</f>
        <v>49348566000</v>
      </c>
      <c r="G53" s="152">
        <v>49348566000</v>
      </c>
      <c r="H53" s="107"/>
      <c r="I53" s="115"/>
      <c r="J53" s="115"/>
      <c r="K53" s="115"/>
    </row>
    <row r="54" spans="1:11" ht="15.75">
      <c r="A54" s="113" t="s">
        <v>161</v>
      </c>
      <c r="B54" s="100" t="s">
        <v>198</v>
      </c>
      <c r="C54" s="107"/>
      <c r="D54" s="107"/>
      <c r="E54" s="107"/>
      <c r="F54" s="114">
        <f>G54+H54</f>
        <v>61107090000</v>
      </c>
      <c r="G54" s="152">
        <v>61107090000</v>
      </c>
      <c r="H54" s="107"/>
      <c r="I54" s="115"/>
      <c r="J54" s="115"/>
      <c r="K54" s="115"/>
    </row>
    <row r="55" spans="1:11" ht="15.75">
      <c r="A55" s="46">
        <v>2</v>
      </c>
      <c r="B55" s="74" t="s">
        <v>199</v>
      </c>
      <c r="C55" s="72">
        <f>D55+E55</f>
        <v>24850000000</v>
      </c>
      <c r="D55" s="72">
        <v>21860000000</v>
      </c>
      <c r="E55" s="72">
        <v>2990000000</v>
      </c>
      <c r="F55" s="101">
        <f>G55+H55</f>
        <v>77070961500</v>
      </c>
      <c r="G55" s="72">
        <f>55486989765+400000</f>
        <v>55487389765</v>
      </c>
      <c r="H55" s="72">
        <v>21583571735</v>
      </c>
      <c r="I55" s="102"/>
      <c r="J55" s="102"/>
      <c r="K55" s="102"/>
    </row>
    <row r="56" spans="1:11" ht="15.75">
      <c r="A56" s="53" t="s">
        <v>54</v>
      </c>
      <c r="B56" s="74" t="s">
        <v>89</v>
      </c>
      <c r="C56" s="101"/>
      <c r="D56" s="101"/>
      <c r="E56" s="101"/>
      <c r="F56" s="101">
        <f>G56+H56</f>
        <v>243715929</v>
      </c>
      <c r="G56" s="101">
        <f>400000+112001000</f>
        <v>112401000</v>
      </c>
      <c r="H56" s="101">
        <v>131314929</v>
      </c>
      <c r="I56" s="102"/>
      <c r="J56" s="102"/>
      <c r="K56" s="102"/>
    </row>
    <row r="57" spans="1:11" ht="15.75">
      <c r="A57" s="46" t="s">
        <v>56</v>
      </c>
      <c r="B57" s="74" t="s">
        <v>90</v>
      </c>
      <c r="C57" s="101"/>
      <c r="D57" s="101"/>
      <c r="E57" s="101"/>
      <c r="F57" s="101">
        <f>G57+H57</f>
        <v>712777172744</v>
      </c>
      <c r="G57" s="101">
        <f>681339536764-2034062000</f>
        <v>679305474764</v>
      </c>
      <c r="H57" s="101">
        <v>33471697980</v>
      </c>
      <c r="I57" s="102"/>
      <c r="J57" s="102"/>
      <c r="K57" s="102"/>
    </row>
  </sheetData>
  <sheetProtection/>
  <mergeCells count="10">
    <mergeCell ref="A4:K4"/>
    <mergeCell ref="A5:K5"/>
    <mergeCell ref="A6:K6"/>
    <mergeCell ref="F9:F10"/>
    <mergeCell ref="G9:H9"/>
    <mergeCell ref="I9:K9"/>
    <mergeCell ref="A9:A10"/>
    <mergeCell ref="B9:B10"/>
    <mergeCell ref="C9:C10"/>
    <mergeCell ref="D9:E9"/>
  </mergeCells>
  <printOptions/>
  <pageMargins left="0.33" right="0.27" top="0.35" bottom="0.38" header="0.2" footer="0.26"/>
  <pageSetup horizontalDpi="600" verticalDpi="600" orientation="landscape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55" sqref="G55"/>
    </sheetView>
  </sheetViews>
  <sheetFormatPr defaultColWidth="9.00390625" defaultRowHeight="15.75"/>
  <cols>
    <col min="1" max="1" width="5.50390625" style="15" customWidth="1"/>
    <col min="2" max="2" width="45.875" style="15" customWidth="1"/>
    <col min="3" max="3" width="15.00390625" style="15" customWidth="1"/>
    <col min="4" max="4" width="16.625" style="15" customWidth="1"/>
    <col min="5" max="5" width="10.875" style="15" customWidth="1"/>
    <col min="6" max="16384" width="9.00390625" style="15" customWidth="1"/>
  </cols>
  <sheetData>
    <row r="1" spans="1:5" ht="17.25" customHeight="1">
      <c r="A1" s="7" t="s">
        <v>1</v>
      </c>
      <c r="B1" s="20"/>
      <c r="C1" s="5"/>
      <c r="D1" s="8" t="s">
        <v>94</v>
      </c>
      <c r="E1" s="16"/>
    </row>
    <row r="2" spans="1:5" ht="16.5" customHeight="1">
      <c r="A2" s="7" t="s">
        <v>0</v>
      </c>
      <c r="B2" s="20"/>
      <c r="C2" s="5"/>
      <c r="D2" s="5"/>
      <c r="E2" s="16"/>
    </row>
    <row r="3" spans="1:5" ht="17.25" customHeight="1">
      <c r="A3"/>
      <c r="B3"/>
      <c r="C3" s="5"/>
      <c r="D3" s="5"/>
      <c r="E3" s="16"/>
    </row>
    <row r="4" spans="1:5" ht="18.75">
      <c r="A4" s="200" t="s">
        <v>330</v>
      </c>
      <c r="B4" s="200"/>
      <c r="C4" s="200"/>
      <c r="D4" s="200"/>
      <c r="E4" s="200"/>
    </row>
    <row r="5" spans="1:8" ht="17.25" customHeight="1">
      <c r="A5" s="191" t="s">
        <v>331</v>
      </c>
      <c r="B5" s="191"/>
      <c r="C5" s="191"/>
      <c r="D5" s="191"/>
      <c r="E5" s="191"/>
      <c r="F5" s="33"/>
      <c r="G5" s="33"/>
      <c r="H5" s="33"/>
    </row>
    <row r="6" ht="15.75">
      <c r="E6" s="17" t="s">
        <v>200</v>
      </c>
    </row>
    <row r="7" spans="1:5" s="14" customFormat="1" ht="33" customHeight="1">
      <c r="A7" s="53" t="s">
        <v>2</v>
      </c>
      <c r="B7" s="53" t="s">
        <v>59</v>
      </c>
      <c r="C7" s="53" t="s">
        <v>24</v>
      </c>
      <c r="D7" s="53" t="s">
        <v>25</v>
      </c>
      <c r="E7" s="53" t="s">
        <v>18</v>
      </c>
    </row>
    <row r="8" spans="1:5" s="14" customFormat="1" ht="30.75" customHeight="1">
      <c r="A8" s="53" t="s">
        <v>3</v>
      </c>
      <c r="B8" s="53" t="s">
        <v>4</v>
      </c>
      <c r="C8" s="53">
        <v>1</v>
      </c>
      <c r="D8" s="53">
        <v>2</v>
      </c>
      <c r="E8" s="53" t="s">
        <v>5</v>
      </c>
    </row>
    <row r="9" spans="1:5" s="14" customFormat="1" ht="15.75">
      <c r="A9" s="53"/>
      <c r="B9" s="54" t="s">
        <v>165</v>
      </c>
      <c r="C9" s="55">
        <f>C10+C38+C53</f>
        <v>937284804000</v>
      </c>
      <c r="D9" s="55">
        <f>D10+D38+D53+D54</f>
        <v>1618720500893</v>
      </c>
      <c r="E9" s="56">
        <f>D9/C9</f>
        <v>1.727031627937286</v>
      </c>
    </row>
    <row r="10" spans="1:5" s="14" customFormat="1" ht="21.75" customHeight="1">
      <c r="A10" s="53" t="s">
        <v>3</v>
      </c>
      <c r="B10" s="54" t="s">
        <v>166</v>
      </c>
      <c r="C10" s="55">
        <f>C11+C31+C35+C36+C37</f>
        <v>912434804000</v>
      </c>
      <c r="D10" s="55">
        <f>D11+D31+D35+D36+D37</f>
        <v>717392994720</v>
      </c>
      <c r="E10" s="56">
        <f>D10/C10</f>
        <v>0.7862402788396923</v>
      </c>
    </row>
    <row r="11" spans="1:6" s="14" customFormat="1" ht="21.75" customHeight="1">
      <c r="A11" s="53" t="s">
        <v>6</v>
      </c>
      <c r="B11" s="54" t="s">
        <v>69</v>
      </c>
      <c r="C11" s="55">
        <f>C12+C28+C29+C30</f>
        <v>323920000000</v>
      </c>
      <c r="D11" s="55">
        <f>D12+D28+D29+D30</f>
        <v>167786740728</v>
      </c>
      <c r="E11" s="56">
        <f>D11/C11</f>
        <v>0.5179882092121512</v>
      </c>
      <c r="F11" s="12">
        <v>15503500000</v>
      </c>
    </row>
    <row r="12" spans="1:5" s="14" customFormat="1" ht="24" customHeight="1">
      <c r="A12" s="57">
        <v>1</v>
      </c>
      <c r="B12" s="58" t="s">
        <v>167</v>
      </c>
      <c r="C12" s="59">
        <f>SUM(C14:C24)</f>
        <v>142800000000</v>
      </c>
      <c r="D12" s="59">
        <f>D14+D15+D16+D17+D18+D19+D20+D21+D22+D23</f>
        <v>134366740728</v>
      </c>
      <c r="E12" s="60">
        <f>D12/C12</f>
        <v>0.9409435625210084</v>
      </c>
    </row>
    <row r="13" spans="1:5" s="18" customFormat="1" ht="18" customHeight="1">
      <c r="A13" s="57"/>
      <c r="B13" s="61" t="s">
        <v>71</v>
      </c>
      <c r="C13" s="59"/>
      <c r="D13" s="59"/>
      <c r="E13" s="60"/>
    </row>
    <row r="14" spans="1:5" s="14" customFormat="1" ht="18" customHeight="1">
      <c r="A14" s="62"/>
      <c r="B14" s="61" t="s">
        <v>72</v>
      </c>
      <c r="C14" s="63">
        <f>15000000000+6000000000</f>
        <v>21000000000</v>
      </c>
      <c r="D14" s="64">
        <v>14147552000</v>
      </c>
      <c r="E14" s="60">
        <f>D14/C14</f>
        <v>0.6736929523809524</v>
      </c>
    </row>
    <row r="15" spans="1:5" s="14" customFormat="1" ht="18" customHeight="1">
      <c r="A15" s="62"/>
      <c r="B15" s="61" t="s">
        <v>270</v>
      </c>
      <c r="C15" s="65"/>
      <c r="D15" s="65">
        <v>1100000000</v>
      </c>
      <c r="E15" s="60"/>
    </row>
    <row r="16" spans="1:5" s="14" customFormat="1" ht="18" customHeight="1">
      <c r="A16" s="62"/>
      <c r="B16" s="61" t="s">
        <v>168</v>
      </c>
      <c r="C16" s="63">
        <v>2000000000</v>
      </c>
      <c r="D16" s="65">
        <v>198737000</v>
      </c>
      <c r="E16" s="60">
        <f>D16/C16</f>
        <v>0.0993685</v>
      </c>
    </row>
    <row r="17" spans="1:5" s="14" customFormat="1" ht="18" customHeight="1">
      <c r="A17" s="62"/>
      <c r="B17" s="61" t="s">
        <v>169</v>
      </c>
      <c r="C17" s="65"/>
      <c r="D17" s="65">
        <v>32563000</v>
      </c>
      <c r="E17" s="60"/>
    </row>
    <row r="18" spans="1:5" s="14" customFormat="1" ht="18" customHeight="1">
      <c r="A18" s="62"/>
      <c r="B18" s="61" t="s">
        <v>74</v>
      </c>
      <c r="C18" s="65"/>
      <c r="D18" s="65">
        <v>4159000</v>
      </c>
      <c r="E18" s="60"/>
    </row>
    <row r="19" spans="1:5" s="14" customFormat="1" ht="18" customHeight="1">
      <c r="A19" s="62"/>
      <c r="B19" s="61" t="s">
        <v>75</v>
      </c>
      <c r="C19" s="65"/>
      <c r="D19" s="65">
        <f>12708308000+75474000</f>
        <v>12783782000</v>
      </c>
      <c r="E19" s="60"/>
    </row>
    <row r="20" spans="1:5" s="14" customFormat="1" ht="18" customHeight="1">
      <c r="A20" s="62"/>
      <c r="B20" s="61" t="s">
        <v>258</v>
      </c>
      <c r="C20" s="65"/>
      <c r="D20" s="65"/>
      <c r="E20" s="60"/>
    </row>
    <row r="21" spans="1:5" s="14" customFormat="1" ht="18" customHeight="1">
      <c r="A21" s="62"/>
      <c r="B21" s="61" t="s">
        <v>76</v>
      </c>
      <c r="C21" s="65">
        <f>15300000000+76020000000</f>
        <v>91320000000</v>
      </c>
      <c r="D21" s="65">
        <v>98292901628</v>
      </c>
      <c r="E21" s="60">
        <f>D21/C21</f>
        <v>1.076356785238721</v>
      </c>
    </row>
    <row r="22" spans="1:5" s="14" customFormat="1" ht="33" customHeight="1">
      <c r="A22" s="62"/>
      <c r="B22" s="61" t="s">
        <v>77</v>
      </c>
      <c r="C22" s="64">
        <v>5800000000</v>
      </c>
      <c r="D22" s="65">
        <v>6877440000</v>
      </c>
      <c r="E22" s="60">
        <f>D22/C22</f>
        <v>1.1857655172413792</v>
      </c>
    </row>
    <row r="23" spans="1:5" s="14" customFormat="1" ht="18" customHeight="1">
      <c r="A23" s="62"/>
      <c r="B23" s="61" t="s">
        <v>78</v>
      </c>
      <c r="C23" s="65"/>
      <c r="D23" s="65">
        <v>929606100</v>
      </c>
      <c r="E23" s="60"/>
    </row>
    <row r="24" spans="1:5" s="14" customFormat="1" ht="15.75">
      <c r="A24" s="57"/>
      <c r="B24" s="61" t="s">
        <v>259</v>
      </c>
      <c r="C24" s="59">
        <f>12100000000+10580000000</f>
        <v>22680000000</v>
      </c>
      <c r="D24" s="59"/>
      <c r="E24" s="60"/>
    </row>
    <row r="25" spans="1:5" s="14" customFormat="1" ht="18" customHeight="1">
      <c r="A25" s="57" t="s">
        <v>14</v>
      </c>
      <c r="B25" s="58" t="s">
        <v>80</v>
      </c>
      <c r="C25" s="59"/>
      <c r="D25" s="59"/>
      <c r="E25" s="60"/>
    </row>
    <row r="26" spans="1:5" s="14" customFormat="1" ht="18" customHeight="1">
      <c r="A26" s="57" t="s">
        <v>42</v>
      </c>
      <c r="B26" s="58" t="s">
        <v>81</v>
      </c>
      <c r="C26" s="59"/>
      <c r="D26" s="59"/>
      <c r="E26" s="60"/>
    </row>
    <row r="27" spans="1:6" s="14" customFormat="1" ht="18" customHeight="1">
      <c r="A27" s="66" t="s">
        <v>42</v>
      </c>
      <c r="B27" s="58" t="s">
        <v>170</v>
      </c>
      <c r="C27" s="59"/>
      <c r="D27" s="59"/>
      <c r="E27" s="60"/>
      <c r="F27" s="13">
        <v>14174710531</v>
      </c>
    </row>
    <row r="28" spans="1:6" s="14" customFormat="1" ht="18" customHeight="1">
      <c r="A28" s="57">
        <v>2</v>
      </c>
      <c r="B28" s="58" t="s">
        <v>171</v>
      </c>
      <c r="C28" s="59">
        <v>29120000000</v>
      </c>
      <c r="D28" s="59">
        <v>29120000000</v>
      </c>
      <c r="E28" s="60">
        <f>D28/C28</f>
        <v>1</v>
      </c>
      <c r="F28" s="13">
        <v>10385426168</v>
      </c>
    </row>
    <row r="29" spans="1:5" s="14" customFormat="1" ht="39" customHeight="1">
      <c r="A29" s="57">
        <v>3</v>
      </c>
      <c r="B29" s="58" t="s">
        <v>332</v>
      </c>
      <c r="C29" s="59">
        <v>2000000000</v>
      </c>
      <c r="D29" s="59">
        <v>4300000000</v>
      </c>
      <c r="E29" s="60">
        <f>D29/C29</f>
        <v>2.15</v>
      </c>
    </row>
    <row r="30" spans="1:5" s="14" customFormat="1" ht="34.5" customHeight="1">
      <c r="A30" s="57">
        <v>4</v>
      </c>
      <c r="B30" s="58" t="s">
        <v>328</v>
      </c>
      <c r="C30" s="59">
        <v>150000000000</v>
      </c>
      <c r="D30" s="59"/>
      <c r="E30" s="60"/>
    </row>
    <row r="31" spans="1:5" s="14" customFormat="1" ht="18" customHeight="1">
      <c r="A31" s="53" t="s">
        <v>7</v>
      </c>
      <c r="B31" s="54" t="s">
        <v>8</v>
      </c>
      <c r="C31" s="55">
        <v>517717559000</v>
      </c>
      <c r="D31" s="101">
        <v>549606253992</v>
      </c>
      <c r="E31" s="56">
        <f>D31/C31</f>
        <v>1.0615947719710237</v>
      </c>
    </row>
    <row r="32" spans="1:5" s="14" customFormat="1" ht="18" customHeight="1">
      <c r="A32" s="57"/>
      <c r="B32" s="61" t="s">
        <v>84</v>
      </c>
      <c r="C32" s="59"/>
      <c r="D32" s="59"/>
      <c r="E32" s="60"/>
    </row>
    <row r="33" spans="1:5" s="14" customFormat="1" ht="18" customHeight="1">
      <c r="A33" s="57">
        <v>1</v>
      </c>
      <c r="B33" s="61" t="s">
        <v>72</v>
      </c>
      <c r="C33" s="64">
        <v>208820501000</v>
      </c>
      <c r="D33" s="114">
        <v>205589368442</v>
      </c>
      <c r="E33" s="60">
        <f>D33/C33</f>
        <v>0.9845267464519684</v>
      </c>
    </row>
    <row r="34" spans="1:5" s="14" customFormat="1" ht="18" customHeight="1">
      <c r="A34" s="57">
        <v>2</v>
      </c>
      <c r="B34" s="61" t="s">
        <v>73</v>
      </c>
      <c r="C34" s="65">
        <v>150000000</v>
      </c>
      <c r="D34" s="65">
        <v>102491000</v>
      </c>
      <c r="E34" s="60">
        <f>D34/C34</f>
        <v>0.6832733333333333</v>
      </c>
    </row>
    <row r="35" spans="1:5" s="14" customFormat="1" ht="33.75" customHeight="1">
      <c r="A35" s="53" t="s">
        <v>17</v>
      </c>
      <c r="B35" s="67" t="s">
        <v>172</v>
      </c>
      <c r="C35" s="59"/>
      <c r="D35" s="55"/>
      <c r="E35" s="60"/>
    </row>
    <row r="36" spans="1:5" s="14" customFormat="1" ht="15.75">
      <c r="A36" s="53" t="s">
        <v>21</v>
      </c>
      <c r="B36" s="54" t="s">
        <v>85</v>
      </c>
      <c r="C36" s="55">
        <v>14760000000</v>
      </c>
      <c r="D36" s="55">
        <v>0</v>
      </c>
      <c r="E36" s="60"/>
    </row>
    <row r="37" spans="1:5" s="14" customFormat="1" ht="18" customHeight="1">
      <c r="A37" s="53" t="s">
        <v>52</v>
      </c>
      <c r="B37" s="54" t="s">
        <v>19</v>
      </c>
      <c r="C37" s="55">
        <v>56037245000</v>
      </c>
      <c r="D37" s="59">
        <v>0</v>
      </c>
      <c r="E37" s="60"/>
    </row>
    <row r="38" spans="1:5" s="14" customFormat="1" ht="18" customHeight="1">
      <c r="A38" s="53" t="s">
        <v>4</v>
      </c>
      <c r="B38" s="54" t="s">
        <v>87</v>
      </c>
      <c r="C38" s="55">
        <v>24850000000</v>
      </c>
      <c r="D38" s="55">
        <f>D39+D48</f>
        <v>188306617500</v>
      </c>
      <c r="E38" s="60"/>
    </row>
    <row r="39" spans="1:5" s="14" customFormat="1" ht="15.75">
      <c r="A39" s="53" t="s">
        <v>6</v>
      </c>
      <c r="B39" s="54" t="s">
        <v>88</v>
      </c>
      <c r="C39" s="59"/>
      <c r="D39" s="68">
        <f>D40+D43+D46</f>
        <v>780000000</v>
      </c>
      <c r="E39" s="69"/>
    </row>
    <row r="40" spans="1:5" s="14" customFormat="1" ht="18" customHeight="1">
      <c r="A40" s="57">
        <v>1</v>
      </c>
      <c r="B40" s="58" t="s">
        <v>260</v>
      </c>
      <c r="C40" s="59"/>
      <c r="D40" s="79">
        <f>SUM(D41:D42)</f>
        <v>0</v>
      </c>
      <c r="E40" s="69"/>
    </row>
    <row r="41" spans="1:5" s="14" customFormat="1" ht="18" customHeight="1">
      <c r="A41" s="62"/>
      <c r="B41" s="61" t="s">
        <v>261</v>
      </c>
      <c r="C41" s="59"/>
      <c r="D41" s="152"/>
      <c r="E41" s="69"/>
    </row>
    <row r="42" spans="1:5" s="14" customFormat="1" ht="18" customHeight="1">
      <c r="A42" s="153"/>
      <c r="B42" s="61" t="s">
        <v>262</v>
      </c>
      <c r="C42" s="59"/>
      <c r="D42" s="152"/>
      <c r="E42" s="69"/>
    </row>
    <row r="43" spans="1:5" s="14" customFormat="1" ht="18" customHeight="1">
      <c r="A43" s="57">
        <v>2</v>
      </c>
      <c r="B43" s="58" t="s">
        <v>263</v>
      </c>
      <c r="C43" s="59"/>
      <c r="D43" s="79">
        <f>SUM(D44:D45)</f>
        <v>30000000</v>
      </c>
      <c r="E43" s="69"/>
    </row>
    <row r="44" spans="1:5" s="14" customFormat="1" ht="18" customHeight="1">
      <c r="A44" s="153"/>
      <c r="B44" s="61" t="s">
        <v>261</v>
      </c>
      <c r="C44" s="59"/>
      <c r="D44" s="152"/>
      <c r="E44" s="69"/>
    </row>
    <row r="45" spans="1:5" s="14" customFormat="1" ht="32.25" customHeight="1">
      <c r="A45" s="62"/>
      <c r="B45" s="61" t="s">
        <v>262</v>
      </c>
      <c r="C45" s="59"/>
      <c r="D45" s="152">
        <v>30000000</v>
      </c>
      <c r="E45" s="69"/>
    </row>
    <row r="46" spans="1:5" s="14" customFormat="1" ht="18" customHeight="1">
      <c r="A46" s="9">
        <v>3</v>
      </c>
      <c r="B46" s="78" t="s">
        <v>271</v>
      </c>
      <c r="C46" s="59"/>
      <c r="D46" s="79">
        <f>D47</f>
        <v>750000000</v>
      </c>
      <c r="E46" s="69"/>
    </row>
    <row r="47" spans="1:5" s="14" customFormat="1" ht="20.25" customHeight="1">
      <c r="A47" s="62"/>
      <c r="B47" s="61" t="s">
        <v>262</v>
      </c>
      <c r="C47" s="59"/>
      <c r="D47" s="152">
        <v>750000000</v>
      </c>
      <c r="E47" s="69"/>
    </row>
    <row r="48" spans="1:5" ht="15.75">
      <c r="A48" s="53" t="s">
        <v>7</v>
      </c>
      <c r="B48" s="54" t="s">
        <v>20</v>
      </c>
      <c r="C48" s="59"/>
      <c r="D48" s="68">
        <f>D49+D52</f>
        <v>187526617500</v>
      </c>
      <c r="E48" s="69"/>
    </row>
    <row r="49" spans="1:5" ht="15.75">
      <c r="A49" s="53">
        <v>1</v>
      </c>
      <c r="B49" s="54" t="s">
        <v>70</v>
      </c>
      <c r="C49" s="59"/>
      <c r="D49" s="68">
        <f>SUM(D50:D51)</f>
        <v>110455656000</v>
      </c>
      <c r="E49" s="69"/>
    </row>
    <row r="50" spans="1:5" ht="15.75">
      <c r="A50" s="153" t="s">
        <v>159</v>
      </c>
      <c r="B50" s="61" t="s">
        <v>264</v>
      </c>
      <c r="C50" s="59"/>
      <c r="D50" s="152">
        <v>49348566000</v>
      </c>
      <c r="E50" s="69"/>
    </row>
    <row r="51" spans="1:5" ht="15.75">
      <c r="A51" s="153" t="s">
        <v>161</v>
      </c>
      <c r="B51" s="61" t="s">
        <v>198</v>
      </c>
      <c r="C51" s="59"/>
      <c r="D51" s="152">
        <v>61107090000</v>
      </c>
      <c r="E51" s="69"/>
    </row>
    <row r="52" spans="1:5" ht="15.75">
      <c r="A52" s="53">
        <v>2</v>
      </c>
      <c r="B52" s="54" t="s">
        <v>199</v>
      </c>
      <c r="C52" s="59"/>
      <c r="D52" s="68">
        <f>76090561500+980000000+400000</f>
        <v>77070961500</v>
      </c>
      <c r="E52" s="69"/>
    </row>
    <row r="53" spans="1:5" ht="15.75">
      <c r="A53" s="53" t="s">
        <v>54</v>
      </c>
      <c r="B53" s="54" t="s">
        <v>90</v>
      </c>
      <c r="C53" s="59"/>
      <c r="D53" s="72">
        <f>714811234744-2034062000</f>
        <v>712777172744</v>
      </c>
      <c r="E53" s="69"/>
    </row>
    <row r="54" spans="1:5" ht="15.75">
      <c r="A54" s="53" t="s">
        <v>56</v>
      </c>
      <c r="B54" s="54" t="s">
        <v>173</v>
      </c>
      <c r="C54" s="59"/>
      <c r="D54" s="72">
        <f>131714929+112001000</f>
        <v>243715929</v>
      </c>
      <c r="E54" s="60"/>
    </row>
    <row r="55" spans="1:5" ht="15.75">
      <c r="A55" s="19"/>
      <c r="B55" s="14"/>
      <c r="C55" s="14"/>
      <c r="D55" s="14"/>
      <c r="E55" s="14"/>
    </row>
    <row r="56" spans="1:5" ht="15.75">
      <c r="A56" s="199"/>
      <c r="B56" s="199"/>
      <c r="C56" s="199"/>
      <c r="D56" s="199"/>
      <c r="E56" s="199"/>
    </row>
  </sheetData>
  <sheetProtection/>
  <mergeCells count="3">
    <mergeCell ref="A56:E56"/>
    <mergeCell ref="A4:E4"/>
    <mergeCell ref="A5:E5"/>
  </mergeCells>
  <printOptions/>
  <pageMargins left="0.75" right="0.32" top="0.34" bottom="0.42" header="0.2" footer="0.32"/>
  <pageSetup horizontalDpi="600" verticalDpi="600" orientation="portrait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108"/>
  <sheetViews>
    <sheetView zoomScalePageLayoutView="0" workbookViewId="0" topLeftCell="C1">
      <selection activeCell="S9" sqref="S9"/>
    </sheetView>
  </sheetViews>
  <sheetFormatPr defaultColWidth="9.00390625" defaultRowHeight="15.75"/>
  <cols>
    <col min="1" max="1" width="5.125" style="52" customWidth="1"/>
    <col min="2" max="2" width="28.50390625" style="52" customWidth="1"/>
    <col min="3" max="4" width="14.75390625" style="52" customWidth="1"/>
    <col min="5" max="5" width="14.50390625" style="52" customWidth="1"/>
    <col min="6" max="6" width="15.875" style="52" customWidth="1"/>
    <col min="7" max="7" width="15.00390625" style="52" customWidth="1"/>
    <col min="8" max="8" width="14.50390625" style="52" customWidth="1"/>
    <col min="9" max="9" width="8.00390625" style="52" customWidth="1"/>
    <col min="10" max="10" width="7.875" style="52" customWidth="1"/>
    <col min="11" max="11" width="13.625" style="52" customWidth="1"/>
    <col min="12" max="12" width="14.00390625" style="52" customWidth="1"/>
    <col min="13" max="13" width="10.875" style="52" customWidth="1"/>
    <col min="14" max="14" width="15.375" style="52" customWidth="1"/>
    <col min="15" max="15" width="6.25390625" style="52" customWidth="1"/>
    <col min="16" max="16" width="6.625" style="52" customWidth="1"/>
    <col min="17" max="16384" width="9.00390625" style="52" customWidth="1"/>
  </cols>
  <sheetData>
    <row r="1" spans="1:14" s="51" customFormat="1" ht="16.5">
      <c r="A1" s="49" t="s">
        <v>1</v>
      </c>
      <c r="B1" s="50"/>
      <c r="N1" s="32" t="s">
        <v>130</v>
      </c>
    </row>
    <row r="2" spans="1:16" ht="16.5">
      <c r="A2" s="49" t="s">
        <v>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1"/>
    </row>
    <row r="3" spans="1:17" ht="29.25" customHeight="1">
      <c r="A3" s="201" t="s">
        <v>333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6.5">
      <c r="A4" s="202" t="s">
        <v>340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6" ht="15.75">
      <c r="A5" s="22"/>
      <c r="B5" s="22"/>
      <c r="C5" s="22"/>
      <c r="D5" s="22"/>
      <c r="E5" s="22"/>
      <c r="F5" s="22"/>
      <c r="G5" s="22"/>
      <c r="H5" s="47"/>
      <c r="I5" s="48"/>
      <c r="J5" s="47"/>
      <c r="K5" s="22"/>
      <c r="L5" s="22"/>
      <c r="M5" s="22"/>
      <c r="N5" s="22"/>
      <c r="O5" s="22"/>
      <c r="P5" s="22"/>
    </row>
    <row r="6" spans="5:16" s="23" customFormat="1" ht="12">
      <c r="E6" s="24"/>
      <c r="P6" s="25" t="s">
        <v>242</v>
      </c>
    </row>
    <row r="7" spans="1:17" s="23" customFormat="1" ht="22.5" customHeight="1">
      <c r="A7" s="196" t="s">
        <v>2</v>
      </c>
      <c r="B7" s="205" t="s">
        <v>96</v>
      </c>
      <c r="C7" s="196" t="s">
        <v>201</v>
      </c>
      <c r="D7" s="196"/>
      <c r="E7" s="196"/>
      <c r="F7" s="196" t="s">
        <v>25</v>
      </c>
      <c r="G7" s="196"/>
      <c r="H7" s="196"/>
      <c r="I7" s="196"/>
      <c r="J7" s="196"/>
      <c r="K7" s="196"/>
      <c r="L7" s="196"/>
      <c r="M7" s="196"/>
      <c r="N7" s="196"/>
      <c r="O7" s="203" t="s">
        <v>18</v>
      </c>
      <c r="P7" s="203"/>
      <c r="Q7" s="203"/>
    </row>
    <row r="8" spans="1:17" s="23" customFormat="1" ht="23.25" customHeight="1">
      <c r="A8" s="196"/>
      <c r="B8" s="206"/>
      <c r="C8" s="204" t="s">
        <v>97</v>
      </c>
      <c r="D8" s="204" t="s">
        <v>98</v>
      </c>
      <c r="E8" s="204" t="s">
        <v>99</v>
      </c>
      <c r="F8" s="204" t="s">
        <v>97</v>
      </c>
      <c r="G8" s="204" t="s">
        <v>98</v>
      </c>
      <c r="H8" s="204" t="s">
        <v>99</v>
      </c>
      <c r="I8" s="204" t="s">
        <v>202</v>
      </c>
      <c r="J8" s="204" t="s">
        <v>93</v>
      </c>
      <c r="K8" s="204" t="s">
        <v>100</v>
      </c>
      <c r="L8" s="204"/>
      <c r="M8" s="204"/>
      <c r="N8" s="204" t="s">
        <v>101</v>
      </c>
      <c r="O8" s="203" t="s">
        <v>97</v>
      </c>
      <c r="P8" s="203" t="s">
        <v>69</v>
      </c>
      <c r="Q8" s="204" t="s">
        <v>99</v>
      </c>
    </row>
    <row r="9" spans="1:17" s="23" customFormat="1" ht="109.5" customHeight="1">
      <c r="A9" s="196"/>
      <c r="B9" s="207"/>
      <c r="C9" s="204"/>
      <c r="D9" s="204"/>
      <c r="E9" s="204"/>
      <c r="F9" s="204"/>
      <c r="G9" s="204"/>
      <c r="H9" s="204"/>
      <c r="I9" s="204"/>
      <c r="J9" s="204"/>
      <c r="K9" s="26" t="s">
        <v>97</v>
      </c>
      <c r="L9" s="26" t="s">
        <v>69</v>
      </c>
      <c r="M9" s="26" t="s">
        <v>8</v>
      </c>
      <c r="N9" s="204"/>
      <c r="O9" s="203"/>
      <c r="P9" s="203"/>
      <c r="Q9" s="204"/>
    </row>
    <row r="10" spans="1:17" s="28" customFormat="1" ht="12.75">
      <c r="A10" s="27" t="s">
        <v>3</v>
      </c>
      <c r="B10" s="27" t="s">
        <v>4</v>
      </c>
      <c r="C10" s="27">
        <v>1</v>
      </c>
      <c r="D10" s="27">
        <v>2</v>
      </c>
      <c r="E10" s="27">
        <v>3</v>
      </c>
      <c r="F10" s="27" t="s">
        <v>203</v>
      </c>
      <c r="G10" s="27">
        <v>5</v>
      </c>
      <c r="H10" s="27">
        <v>6</v>
      </c>
      <c r="I10" s="27">
        <v>7</v>
      </c>
      <c r="J10" s="27">
        <v>8</v>
      </c>
      <c r="K10" s="27" t="s">
        <v>204</v>
      </c>
      <c r="L10" s="27">
        <v>10</v>
      </c>
      <c r="M10" s="27">
        <v>11</v>
      </c>
      <c r="N10" s="27">
        <v>12</v>
      </c>
      <c r="O10" s="27">
        <v>13</v>
      </c>
      <c r="P10" s="27">
        <v>14</v>
      </c>
      <c r="Q10" s="27">
        <v>15</v>
      </c>
    </row>
    <row r="11" spans="1:18" s="23" customFormat="1" ht="42" customHeight="1">
      <c r="A11" s="74"/>
      <c r="B11" s="46" t="s">
        <v>205</v>
      </c>
      <c r="C11" s="72">
        <f>D11+E11</f>
        <v>859677910000</v>
      </c>
      <c r="D11" s="72">
        <f>D12+D104+D105+D106+D107+D108</f>
        <v>323920000000</v>
      </c>
      <c r="E11" s="72">
        <f>E12+E104+E105+E106+E107+E108</f>
        <v>535757910000</v>
      </c>
      <c r="F11" s="72">
        <f>F12+F104+F105+F106+F107+F108</f>
        <v>1503087677148</v>
      </c>
      <c r="G11" s="72">
        <f>G12+G104+G105+G106+G107+G108</f>
        <v>278242396728</v>
      </c>
      <c r="H11" s="72">
        <f>H12+H104+H105+H106+H107+H108</f>
        <v>503312707921</v>
      </c>
      <c r="I11" s="72"/>
      <c r="J11" s="72"/>
      <c r="K11" s="72">
        <f>K12+K104+K105+K106+K107+Q108</f>
        <v>0</v>
      </c>
      <c r="L11" s="72">
        <f>L12+L104+L105+L106+L107+R108</f>
        <v>0</v>
      </c>
      <c r="M11" s="72">
        <f>M12+M104+M105+M106+M107+S108</f>
        <v>0</v>
      </c>
      <c r="N11" s="72">
        <f>N12+N104+N105+N106+N107+T108+N108</f>
        <v>679305474764</v>
      </c>
      <c r="O11" s="116">
        <f aca="true" t="shared" si="0" ref="O11:Q26">F11/C11*100</f>
        <v>174.8431196921182</v>
      </c>
      <c r="P11" s="116">
        <f t="shared" si="0"/>
        <v>85.89849244504816</v>
      </c>
      <c r="Q11" s="116">
        <f t="shared" si="0"/>
        <v>93.9440554262652</v>
      </c>
      <c r="R11" s="29"/>
    </row>
    <row r="12" spans="1:18" s="23" customFormat="1" ht="38.25" customHeight="1">
      <c r="A12" s="117" t="s">
        <v>6</v>
      </c>
      <c r="B12" s="118" t="s">
        <v>206</v>
      </c>
      <c r="C12" s="119">
        <f>D12+E12</f>
        <v>792575918000</v>
      </c>
      <c r="D12" s="72">
        <f>D13+D41+D49+D52+D56+D57+D60+D78+D81+D84+D101</f>
        <v>323920000000</v>
      </c>
      <c r="E12" s="72">
        <f>E13+E41+E49+E52+E56+E57+E60+E78+E81+E84+E101+E102+E103</f>
        <v>468655918000</v>
      </c>
      <c r="F12" s="72">
        <f>G12+H12+I12+J12+K12+N12</f>
        <v>781555104649</v>
      </c>
      <c r="G12" s="72">
        <f>G13+G41+G49+G52+G56+G57+G60+G78+G81+G84+G101</f>
        <v>278242396728</v>
      </c>
      <c r="H12" s="72">
        <f>H13+H41+H49+H52+H56+H57+H60+H78+H81+H101+H84</f>
        <v>503312707921</v>
      </c>
      <c r="I12" s="72">
        <f aca="true" t="shared" si="1" ref="I12:N12">I13+I41+I49+I52+I56+I57+I60+I78+I81+I84+I101</f>
        <v>0</v>
      </c>
      <c r="J12" s="72">
        <f t="shared" si="1"/>
        <v>0</v>
      </c>
      <c r="K12" s="72">
        <f t="shared" si="1"/>
        <v>0</v>
      </c>
      <c r="L12" s="72">
        <f t="shared" si="1"/>
        <v>0</v>
      </c>
      <c r="M12" s="72">
        <f t="shared" si="1"/>
        <v>0</v>
      </c>
      <c r="N12" s="72">
        <f t="shared" si="1"/>
        <v>0</v>
      </c>
      <c r="O12" s="116">
        <f t="shared" si="0"/>
        <v>98.6094942956619</v>
      </c>
      <c r="P12" s="116">
        <f t="shared" si="0"/>
        <v>85.89849244504816</v>
      </c>
      <c r="Q12" s="116">
        <f t="shared" si="0"/>
        <v>107.39493274061249</v>
      </c>
      <c r="R12" s="29"/>
    </row>
    <row r="13" spans="1:17" s="29" customFormat="1" ht="47.25">
      <c r="A13" s="46">
        <v>1</v>
      </c>
      <c r="B13" s="74" t="s">
        <v>207</v>
      </c>
      <c r="C13" s="72">
        <f>D13+E13</f>
        <v>34332153000</v>
      </c>
      <c r="D13" s="101"/>
      <c r="E13" s="101">
        <f>SUM(E14:E40)</f>
        <v>34332153000</v>
      </c>
      <c r="F13" s="72">
        <f aca="true" t="shared" si="2" ref="F13:F82">G13+H13+I13+J13+K13+N13</f>
        <v>32795981570</v>
      </c>
      <c r="G13" s="101">
        <f>SUM(G14:G40)</f>
        <v>0</v>
      </c>
      <c r="H13" s="101">
        <f>SUM(H14:H40)</f>
        <v>32795981570</v>
      </c>
      <c r="I13" s="101"/>
      <c r="J13" s="101"/>
      <c r="K13" s="101"/>
      <c r="L13" s="101"/>
      <c r="M13" s="101"/>
      <c r="N13" s="101"/>
      <c r="O13" s="116">
        <f t="shared" si="0"/>
        <v>95.52556045640365</v>
      </c>
      <c r="P13" s="116"/>
      <c r="Q13" s="116">
        <f t="shared" si="0"/>
        <v>95.52556045640365</v>
      </c>
    </row>
    <row r="14" spans="1:17" s="30" customFormat="1" ht="15.75">
      <c r="A14" s="120"/>
      <c r="B14" s="121" t="s">
        <v>102</v>
      </c>
      <c r="C14" s="71">
        <f aca="true" t="shared" si="3" ref="C14:C101">D14+E14</f>
        <v>6094374000</v>
      </c>
      <c r="D14" s="103"/>
      <c r="E14" s="103">
        <v>6094374000</v>
      </c>
      <c r="F14" s="71">
        <f t="shared" si="2"/>
        <v>5432210730</v>
      </c>
      <c r="G14" s="103"/>
      <c r="H14" s="103">
        <v>5432210730</v>
      </c>
      <c r="I14" s="103"/>
      <c r="J14" s="103"/>
      <c r="K14" s="103"/>
      <c r="L14" s="103"/>
      <c r="M14" s="103"/>
      <c r="N14" s="103"/>
      <c r="O14" s="122">
        <f t="shared" si="0"/>
        <v>89.13484354586706</v>
      </c>
      <c r="P14" s="122"/>
      <c r="Q14" s="122">
        <f t="shared" si="0"/>
        <v>89.13484354586706</v>
      </c>
    </row>
    <row r="15" spans="1:17" s="30" customFormat="1" ht="15.75">
      <c r="A15" s="120"/>
      <c r="B15" s="121" t="s">
        <v>103</v>
      </c>
      <c r="C15" s="71">
        <f t="shared" si="3"/>
        <v>908536000</v>
      </c>
      <c r="D15" s="103"/>
      <c r="E15" s="103">
        <v>908536000</v>
      </c>
      <c r="F15" s="71">
        <f t="shared" si="2"/>
        <v>884165981</v>
      </c>
      <c r="G15" s="103"/>
      <c r="H15" s="103">
        <v>884165981</v>
      </c>
      <c r="I15" s="103"/>
      <c r="J15" s="103"/>
      <c r="K15" s="103"/>
      <c r="L15" s="103"/>
      <c r="M15" s="103"/>
      <c r="N15" s="103"/>
      <c r="O15" s="122">
        <f t="shared" si="0"/>
        <v>97.31766061003637</v>
      </c>
      <c r="P15" s="122"/>
      <c r="Q15" s="122">
        <f t="shared" si="0"/>
        <v>97.31766061003637</v>
      </c>
    </row>
    <row r="16" spans="1:17" s="30" customFormat="1" ht="15.75">
      <c r="A16" s="120"/>
      <c r="B16" s="121" t="s">
        <v>104</v>
      </c>
      <c r="C16" s="71">
        <f t="shared" si="3"/>
        <v>937662000</v>
      </c>
      <c r="D16" s="103"/>
      <c r="E16" s="103">
        <v>937662000</v>
      </c>
      <c r="F16" s="71">
        <f t="shared" si="2"/>
        <v>800931532</v>
      </c>
      <c r="G16" s="103"/>
      <c r="H16" s="103">
        <v>800931532</v>
      </c>
      <c r="I16" s="103"/>
      <c r="J16" s="103"/>
      <c r="K16" s="103"/>
      <c r="L16" s="103"/>
      <c r="M16" s="103"/>
      <c r="N16" s="103"/>
      <c r="O16" s="122">
        <f t="shared" si="0"/>
        <v>85.41793652723476</v>
      </c>
      <c r="P16" s="122"/>
      <c r="Q16" s="122">
        <f t="shared" si="0"/>
        <v>85.41793652723476</v>
      </c>
    </row>
    <row r="17" spans="1:17" s="30" customFormat="1" ht="15.75">
      <c r="A17" s="120"/>
      <c r="B17" s="121" t="s">
        <v>105</v>
      </c>
      <c r="C17" s="71">
        <f t="shared" si="3"/>
        <v>1430146000</v>
      </c>
      <c r="D17" s="103"/>
      <c r="E17" s="103">
        <v>1430146000</v>
      </c>
      <c r="F17" s="71">
        <f t="shared" si="2"/>
        <v>1304938858</v>
      </c>
      <c r="G17" s="103"/>
      <c r="H17" s="103">
        <v>1304938858</v>
      </c>
      <c r="I17" s="103"/>
      <c r="J17" s="103"/>
      <c r="K17" s="103"/>
      <c r="L17" s="103"/>
      <c r="M17" s="103"/>
      <c r="N17" s="103"/>
      <c r="O17" s="122">
        <f t="shared" si="0"/>
        <v>91.24514965604911</v>
      </c>
      <c r="P17" s="122"/>
      <c r="Q17" s="122">
        <f t="shared" si="0"/>
        <v>91.24514965604911</v>
      </c>
    </row>
    <row r="18" spans="1:17" s="30" customFormat="1" ht="15.75">
      <c r="A18" s="120"/>
      <c r="B18" s="121" t="s">
        <v>106</v>
      </c>
      <c r="C18" s="71">
        <f t="shared" si="3"/>
        <v>1079529000</v>
      </c>
      <c r="D18" s="103"/>
      <c r="E18" s="103">
        <v>1079529000</v>
      </c>
      <c r="F18" s="71">
        <f t="shared" si="2"/>
        <v>1287800206</v>
      </c>
      <c r="G18" s="103"/>
      <c r="H18" s="103">
        <v>1287800206</v>
      </c>
      <c r="I18" s="103"/>
      <c r="J18" s="103"/>
      <c r="K18" s="103"/>
      <c r="L18" s="103"/>
      <c r="M18" s="103"/>
      <c r="N18" s="103"/>
      <c r="O18" s="122">
        <f t="shared" si="0"/>
        <v>119.29278472370821</v>
      </c>
      <c r="P18" s="122"/>
      <c r="Q18" s="122">
        <f t="shared" si="0"/>
        <v>119.29278472370821</v>
      </c>
    </row>
    <row r="19" spans="1:17" s="30" customFormat="1" ht="15.75">
      <c r="A19" s="120"/>
      <c r="B19" s="121" t="s">
        <v>208</v>
      </c>
      <c r="C19" s="71">
        <f t="shared" si="3"/>
        <v>1995589000</v>
      </c>
      <c r="D19" s="103"/>
      <c r="E19" s="103">
        <v>1995589000</v>
      </c>
      <c r="F19" s="71">
        <f t="shared" si="2"/>
        <v>1634286058</v>
      </c>
      <c r="G19" s="103"/>
      <c r="H19" s="103">
        <v>1634286058</v>
      </c>
      <c r="I19" s="103"/>
      <c r="J19" s="103"/>
      <c r="K19" s="103"/>
      <c r="L19" s="103"/>
      <c r="M19" s="103"/>
      <c r="N19" s="103"/>
      <c r="O19" s="122">
        <f t="shared" si="0"/>
        <v>81.8949221508036</v>
      </c>
      <c r="P19" s="122"/>
      <c r="Q19" s="122">
        <f t="shared" si="0"/>
        <v>81.8949221508036</v>
      </c>
    </row>
    <row r="20" spans="1:17" s="30" customFormat="1" ht="15.75">
      <c r="A20" s="120"/>
      <c r="B20" s="121" t="s">
        <v>107</v>
      </c>
      <c r="C20" s="71">
        <f t="shared" si="3"/>
        <v>242675000</v>
      </c>
      <c r="D20" s="103"/>
      <c r="E20" s="103">
        <v>242675000</v>
      </c>
      <c r="F20" s="71">
        <f t="shared" si="2"/>
        <v>517580242</v>
      </c>
      <c r="G20" s="103"/>
      <c r="H20" s="103">
        <v>517580242</v>
      </c>
      <c r="I20" s="103"/>
      <c r="J20" s="103"/>
      <c r="K20" s="103"/>
      <c r="L20" s="103"/>
      <c r="M20" s="103"/>
      <c r="N20" s="103"/>
      <c r="O20" s="122">
        <f t="shared" si="0"/>
        <v>213.2812370454311</v>
      </c>
      <c r="P20" s="122"/>
      <c r="Q20" s="122">
        <f t="shared" si="0"/>
        <v>213.2812370454311</v>
      </c>
    </row>
    <row r="21" spans="1:17" s="30" customFormat="1" ht="15.75">
      <c r="A21" s="120"/>
      <c r="B21" s="121" t="s">
        <v>108</v>
      </c>
      <c r="C21" s="71">
        <f t="shared" si="3"/>
        <v>1010133000</v>
      </c>
      <c r="D21" s="103"/>
      <c r="E21" s="103">
        <v>1010133000</v>
      </c>
      <c r="F21" s="71">
        <f t="shared" si="2"/>
        <v>878402001</v>
      </c>
      <c r="G21" s="103"/>
      <c r="H21" s="103">
        <v>878402001</v>
      </c>
      <c r="I21" s="103"/>
      <c r="J21" s="103"/>
      <c r="K21" s="103"/>
      <c r="L21" s="103"/>
      <c r="M21" s="103"/>
      <c r="N21" s="103"/>
      <c r="O21" s="122">
        <f t="shared" si="0"/>
        <v>86.95904410607315</v>
      </c>
      <c r="P21" s="122"/>
      <c r="Q21" s="122">
        <f t="shared" si="0"/>
        <v>86.95904410607315</v>
      </c>
    </row>
    <row r="22" spans="1:17" s="30" customFormat="1" ht="15.75">
      <c r="A22" s="120"/>
      <c r="B22" s="121" t="s">
        <v>109</v>
      </c>
      <c r="C22" s="71">
        <f t="shared" si="3"/>
        <v>1128559000</v>
      </c>
      <c r="D22" s="103"/>
      <c r="E22" s="103">
        <v>1128559000</v>
      </c>
      <c r="F22" s="71">
        <f t="shared" si="2"/>
        <v>1143730800</v>
      </c>
      <c r="G22" s="103"/>
      <c r="H22" s="103">
        <v>1143730800</v>
      </c>
      <c r="I22" s="103"/>
      <c r="J22" s="103"/>
      <c r="K22" s="103"/>
      <c r="L22" s="103"/>
      <c r="M22" s="103"/>
      <c r="N22" s="103"/>
      <c r="O22" s="122">
        <f t="shared" si="0"/>
        <v>101.34435151374453</v>
      </c>
      <c r="P22" s="122"/>
      <c r="Q22" s="122">
        <f t="shared" si="0"/>
        <v>101.34435151374453</v>
      </c>
    </row>
    <row r="23" spans="1:17" s="30" customFormat="1" ht="15.75">
      <c r="A23" s="120"/>
      <c r="B23" s="121" t="s">
        <v>110</v>
      </c>
      <c r="C23" s="71">
        <f t="shared" si="3"/>
        <v>956768000</v>
      </c>
      <c r="D23" s="103"/>
      <c r="E23" s="103">
        <v>956768000</v>
      </c>
      <c r="F23" s="71">
        <f t="shared" si="2"/>
        <v>1633804632</v>
      </c>
      <c r="G23" s="103"/>
      <c r="H23" s="103">
        <v>1633804632</v>
      </c>
      <c r="I23" s="103"/>
      <c r="J23" s="103"/>
      <c r="K23" s="103"/>
      <c r="L23" s="103"/>
      <c r="M23" s="103"/>
      <c r="N23" s="103"/>
      <c r="O23" s="122">
        <f t="shared" si="0"/>
        <v>170.76288421017424</v>
      </c>
      <c r="P23" s="122"/>
      <c r="Q23" s="122">
        <f t="shared" si="0"/>
        <v>170.76288421017424</v>
      </c>
    </row>
    <row r="24" spans="1:17" s="30" customFormat="1" ht="15.75">
      <c r="A24" s="120"/>
      <c r="B24" s="121" t="s">
        <v>111</v>
      </c>
      <c r="C24" s="71">
        <f t="shared" si="3"/>
        <v>2595033000</v>
      </c>
      <c r="D24" s="103"/>
      <c r="E24" s="103">
        <v>2595033000</v>
      </c>
      <c r="F24" s="71">
        <f t="shared" si="2"/>
        <v>2569377586</v>
      </c>
      <c r="G24" s="103"/>
      <c r="H24" s="103">
        <v>2569377586</v>
      </c>
      <c r="I24" s="103"/>
      <c r="J24" s="103"/>
      <c r="K24" s="103"/>
      <c r="L24" s="103"/>
      <c r="M24" s="103"/>
      <c r="N24" s="103"/>
      <c r="O24" s="122">
        <f t="shared" si="0"/>
        <v>99.01136463389868</v>
      </c>
      <c r="P24" s="122"/>
      <c r="Q24" s="122">
        <f t="shared" si="0"/>
        <v>99.01136463389868</v>
      </c>
    </row>
    <row r="25" spans="1:17" s="30" customFormat="1" ht="15.75">
      <c r="A25" s="120"/>
      <c r="B25" s="121" t="s">
        <v>112</v>
      </c>
      <c r="C25" s="71">
        <f t="shared" si="3"/>
        <v>1171574000</v>
      </c>
      <c r="D25" s="103"/>
      <c r="E25" s="103">
        <v>1171574000</v>
      </c>
      <c r="F25" s="71">
        <f t="shared" si="2"/>
        <v>974746460</v>
      </c>
      <c r="G25" s="103"/>
      <c r="H25" s="103">
        <v>974746460</v>
      </c>
      <c r="I25" s="103"/>
      <c r="J25" s="103"/>
      <c r="K25" s="103"/>
      <c r="L25" s="103"/>
      <c r="M25" s="103"/>
      <c r="N25" s="103"/>
      <c r="O25" s="122">
        <f t="shared" si="0"/>
        <v>83.19973471586088</v>
      </c>
      <c r="P25" s="122"/>
      <c r="Q25" s="122">
        <f t="shared" si="0"/>
        <v>83.19973471586088</v>
      </c>
    </row>
    <row r="26" spans="1:17" s="30" customFormat="1" ht="15.75">
      <c r="A26" s="120"/>
      <c r="B26" s="121" t="s">
        <v>113</v>
      </c>
      <c r="C26" s="71">
        <f t="shared" si="3"/>
        <v>8835302000</v>
      </c>
      <c r="D26" s="103"/>
      <c r="E26" s="103">
        <v>8835302000</v>
      </c>
      <c r="F26" s="71">
        <f t="shared" si="2"/>
        <v>7976745190</v>
      </c>
      <c r="G26" s="103"/>
      <c r="H26" s="103">
        <v>7976745190</v>
      </c>
      <c r="I26" s="103"/>
      <c r="J26" s="103"/>
      <c r="K26" s="103"/>
      <c r="L26" s="103"/>
      <c r="M26" s="103"/>
      <c r="N26" s="103"/>
      <c r="O26" s="122">
        <f t="shared" si="0"/>
        <v>90.2826546279912</v>
      </c>
      <c r="P26" s="122"/>
      <c r="Q26" s="122">
        <f t="shared" si="0"/>
        <v>90.2826546279912</v>
      </c>
    </row>
    <row r="27" spans="1:17" s="30" customFormat="1" ht="15.75">
      <c r="A27" s="120"/>
      <c r="B27" s="121" t="s">
        <v>114</v>
      </c>
      <c r="C27" s="71">
        <f t="shared" si="3"/>
        <v>935300000</v>
      </c>
      <c r="D27" s="103"/>
      <c r="E27" s="103">
        <v>935300000</v>
      </c>
      <c r="F27" s="71">
        <f t="shared" si="2"/>
        <v>936911351</v>
      </c>
      <c r="G27" s="103"/>
      <c r="H27" s="103">
        <v>936911351</v>
      </c>
      <c r="I27" s="103"/>
      <c r="J27" s="103"/>
      <c r="K27" s="103"/>
      <c r="L27" s="103"/>
      <c r="M27" s="103"/>
      <c r="N27" s="103"/>
      <c r="O27" s="122">
        <f aca="true" t="shared" si="4" ref="O27:O43">F27/C27*100</f>
        <v>100.17228172778788</v>
      </c>
      <c r="P27" s="122"/>
      <c r="Q27" s="122">
        <f aca="true" t="shared" si="5" ref="Q27:Q43">H27/E27*100</f>
        <v>100.17228172778788</v>
      </c>
    </row>
    <row r="28" spans="1:17" s="30" customFormat="1" ht="15.75">
      <c r="A28" s="120"/>
      <c r="B28" s="121" t="s">
        <v>115</v>
      </c>
      <c r="C28" s="71">
        <f t="shared" si="3"/>
        <v>839956000</v>
      </c>
      <c r="D28" s="103"/>
      <c r="E28" s="103">
        <v>839956000</v>
      </c>
      <c r="F28" s="71">
        <f t="shared" si="2"/>
        <v>793478182</v>
      </c>
      <c r="G28" s="103"/>
      <c r="H28" s="103">
        <v>793478182</v>
      </c>
      <c r="I28" s="103"/>
      <c r="J28" s="103"/>
      <c r="K28" s="103"/>
      <c r="L28" s="103"/>
      <c r="M28" s="103"/>
      <c r="N28" s="103"/>
      <c r="O28" s="122">
        <f t="shared" si="4"/>
        <v>94.46663658572592</v>
      </c>
      <c r="P28" s="122"/>
      <c r="Q28" s="122">
        <f t="shared" si="5"/>
        <v>94.46663658572592</v>
      </c>
    </row>
    <row r="29" spans="1:17" s="30" customFormat="1" ht="15.75">
      <c r="A29" s="120"/>
      <c r="B29" s="121" t="s">
        <v>116</v>
      </c>
      <c r="C29" s="71">
        <f t="shared" si="3"/>
        <v>889634000</v>
      </c>
      <c r="D29" s="103"/>
      <c r="E29" s="103">
        <v>889634000</v>
      </c>
      <c r="F29" s="71">
        <f t="shared" si="2"/>
        <v>786778982</v>
      </c>
      <c r="G29" s="103"/>
      <c r="H29" s="103">
        <v>786778982</v>
      </c>
      <c r="I29" s="103"/>
      <c r="J29" s="103"/>
      <c r="K29" s="103"/>
      <c r="L29" s="103"/>
      <c r="M29" s="103"/>
      <c r="N29" s="103"/>
      <c r="O29" s="122">
        <f t="shared" si="4"/>
        <v>88.43850190078167</v>
      </c>
      <c r="P29" s="122"/>
      <c r="Q29" s="122">
        <f t="shared" si="5"/>
        <v>88.43850190078167</v>
      </c>
    </row>
    <row r="30" spans="1:17" s="30" customFormat="1" ht="15.75">
      <c r="A30" s="120"/>
      <c r="B30" s="121" t="s">
        <v>117</v>
      </c>
      <c r="C30" s="71">
        <f t="shared" si="3"/>
        <v>664283000</v>
      </c>
      <c r="D30" s="103"/>
      <c r="E30" s="103">
        <v>664283000</v>
      </c>
      <c r="F30" s="71">
        <f t="shared" si="2"/>
        <v>656760709</v>
      </c>
      <c r="G30" s="103"/>
      <c r="H30" s="103">
        <v>656760709</v>
      </c>
      <c r="I30" s="103"/>
      <c r="J30" s="103"/>
      <c r="K30" s="103"/>
      <c r="L30" s="103"/>
      <c r="M30" s="103"/>
      <c r="N30" s="103"/>
      <c r="O30" s="122">
        <f t="shared" si="4"/>
        <v>98.8676074805467</v>
      </c>
      <c r="P30" s="122"/>
      <c r="Q30" s="122">
        <f t="shared" si="5"/>
        <v>98.8676074805467</v>
      </c>
    </row>
    <row r="31" spans="1:17" s="30" customFormat="1" ht="15.75">
      <c r="A31" s="120"/>
      <c r="B31" s="121" t="s">
        <v>118</v>
      </c>
      <c r="C31" s="71">
        <f t="shared" si="3"/>
        <v>643673000</v>
      </c>
      <c r="D31" s="103"/>
      <c r="E31" s="103">
        <v>643673000</v>
      </c>
      <c r="F31" s="71">
        <f t="shared" si="2"/>
        <v>589819265</v>
      </c>
      <c r="G31" s="103"/>
      <c r="H31" s="103">
        <v>589819265</v>
      </c>
      <c r="I31" s="103"/>
      <c r="J31" s="103"/>
      <c r="K31" s="103"/>
      <c r="L31" s="103"/>
      <c r="M31" s="103"/>
      <c r="N31" s="103"/>
      <c r="O31" s="122">
        <f t="shared" si="4"/>
        <v>91.63337051577432</v>
      </c>
      <c r="P31" s="122"/>
      <c r="Q31" s="122">
        <f t="shared" si="5"/>
        <v>91.63337051577432</v>
      </c>
    </row>
    <row r="32" spans="1:17" s="30" customFormat="1" ht="15.75">
      <c r="A32" s="120"/>
      <c r="B32" s="121" t="s">
        <v>119</v>
      </c>
      <c r="C32" s="71">
        <f t="shared" si="3"/>
        <v>448027000</v>
      </c>
      <c r="D32" s="103"/>
      <c r="E32" s="103">
        <v>448027000</v>
      </c>
      <c r="F32" s="71">
        <f t="shared" si="2"/>
        <v>442027000</v>
      </c>
      <c r="G32" s="103"/>
      <c r="H32" s="103">
        <v>442027000</v>
      </c>
      <c r="I32" s="103"/>
      <c r="J32" s="103"/>
      <c r="K32" s="103"/>
      <c r="L32" s="103"/>
      <c r="M32" s="103"/>
      <c r="N32" s="103"/>
      <c r="O32" s="122">
        <f t="shared" si="4"/>
        <v>98.6607949967301</v>
      </c>
      <c r="P32" s="122"/>
      <c r="Q32" s="122">
        <f t="shared" si="5"/>
        <v>98.6607949967301</v>
      </c>
    </row>
    <row r="33" spans="1:17" s="30" customFormat="1" ht="15.75">
      <c r="A33" s="120"/>
      <c r="B33" s="121" t="s">
        <v>120</v>
      </c>
      <c r="C33" s="71">
        <f t="shared" si="3"/>
        <v>409291000</v>
      </c>
      <c r="D33" s="103"/>
      <c r="E33" s="103">
        <v>409291000</v>
      </c>
      <c r="F33" s="71">
        <f t="shared" si="2"/>
        <v>401861668</v>
      </c>
      <c r="G33" s="103"/>
      <c r="H33" s="103">
        <v>401861668</v>
      </c>
      <c r="I33" s="103"/>
      <c r="J33" s="103"/>
      <c r="K33" s="103"/>
      <c r="L33" s="103"/>
      <c r="M33" s="103"/>
      <c r="N33" s="103"/>
      <c r="O33" s="122">
        <f t="shared" si="4"/>
        <v>98.18482888702658</v>
      </c>
      <c r="P33" s="122"/>
      <c r="Q33" s="122">
        <f t="shared" si="5"/>
        <v>98.18482888702658</v>
      </c>
    </row>
    <row r="34" spans="1:17" s="30" customFormat="1" ht="15.75">
      <c r="A34" s="120"/>
      <c r="B34" s="123" t="s">
        <v>266</v>
      </c>
      <c r="C34" s="71">
        <f t="shared" si="3"/>
        <v>339864000</v>
      </c>
      <c r="D34" s="103"/>
      <c r="E34" s="103">
        <f>113288000*3</f>
        <v>339864000</v>
      </c>
      <c r="F34" s="71">
        <f t="shared" si="2"/>
        <v>340146600</v>
      </c>
      <c r="G34" s="103"/>
      <c r="H34" s="103">
        <v>340146600</v>
      </c>
      <c r="I34" s="103"/>
      <c r="J34" s="103"/>
      <c r="K34" s="103"/>
      <c r="L34" s="103"/>
      <c r="M34" s="103"/>
      <c r="N34" s="103"/>
      <c r="O34" s="122">
        <f t="shared" si="4"/>
        <v>100.0831509074218</v>
      </c>
      <c r="P34" s="122"/>
      <c r="Q34" s="122">
        <f t="shared" si="5"/>
        <v>100.0831509074218</v>
      </c>
    </row>
    <row r="35" spans="1:17" s="30" customFormat="1" ht="15.75">
      <c r="A35" s="120"/>
      <c r="B35" s="123" t="s">
        <v>121</v>
      </c>
      <c r="C35" s="71">
        <f t="shared" si="3"/>
        <v>113288000</v>
      </c>
      <c r="D35" s="103"/>
      <c r="E35" s="103">
        <v>113288000</v>
      </c>
      <c r="F35" s="71">
        <f t="shared" si="2"/>
        <v>113287600</v>
      </c>
      <c r="G35" s="103"/>
      <c r="H35" s="103">
        <v>113287600</v>
      </c>
      <c r="I35" s="103"/>
      <c r="J35" s="103"/>
      <c r="K35" s="103"/>
      <c r="L35" s="103"/>
      <c r="M35" s="103"/>
      <c r="N35" s="103"/>
      <c r="O35" s="122">
        <f t="shared" si="4"/>
        <v>99.99964691759057</v>
      </c>
      <c r="P35" s="122"/>
      <c r="Q35" s="122">
        <f t="shared" si="5"/>
        <v>99.99964691759057</v>
      </c>
    </row>
    <row r="36" spans="1:17" s="30" customFormat="1" ht="15.75">
      <c r="A36" s="120"/>
      <c r="B36" s="124" t="s">
        <v>122</v>
      </c>
      <c r="C36" s="71">
        <f t="shared" si="3"/>
        <v>113288000</v>
      </c>
      <c r="D36" s="103"/>
      <c r="E36" s="103">
        <v>113288000</v>
      </c>
      <c r="F36" s="71">
        <f t="shared" si="2"/>
        <v>113287600</v>
      </c>
      <c r="G36" s="103"/>
      <c r="H36" s="103">
        <v>113287600</v>
      </c>
      <c r="I36" s="103"/>
      <c r="J36" s="103"/>
      <c r="K36" s="103"/>
      <c r="L36" s="103"/>
      <c r="M36" s="103"/>
      <c r="N36" s="103"/>
      <c r="O36" s="122">
        <f t="shared" si="4"/>
        <v>99.99964691759057</v>
      </c>
      <c r="P36" s="122"/>
      <c r="Q36" s="122">
        <f t="shared" si="5"/>
        <v>99.99964691759057</v>
      </c>
    </row>
    <row r="37" spans="1:17" s="30" customFormat="1" ht="15.75">
      <c r="A37" s="120"/>
      <c r="B37" s="124" t="s">
        <v>123</v>
      </c>
      <c r="C37" s="71">
        <f t="shared" si="3"/>
        <v>161442000</v>
      </c>
      <c r="D37" s="103"/>
      <c r="E37" s="103">
        <v>161442000</v>
      </c>
      <c r="F37" s="71">
        <f t="shared" si="2"/>
        <v>161474489</v>
      </c>
      <c r="G37" s="103"/>
      <c r="H37" s="103">
        <v>161474489</v>
      </c>
      <c r="I37" s="103"/>
      <c r="J37" s="103"/>
      <c r="K37" s="103"/>
      <c r="L37" s="103"/>
      <c r="M37" s="103"/>
      <c r="N37" s="103"/>
      <c r="O37" s="122">
        <f t="shared" si="4"/>
        <v>100.02012425515045</v>
      </c>
      <c r="P37" s="122"/>
      <c r="Q37" s="122">
        <f t="shared" si="5"/>
        <v>100.02012425515045</v>
      </c>
    </row>
    <row r="38" spans="1:17" s="30" customFormat="1" ht="15.75">
      <c r="A38" s="120"/>
      <c r="B38" s="124" t="s">
        <v>124</v>
      </c>
      <c r="C38" s="71">
        <f t="shared" si="3"/>
        <v>163638000</v>
      </c>
      <c r="D38" s="103"/>
      <c r="E38" s="103">
        <v>163638000</v>
      </c>
      <c r="F38" s="71">
        <f t="shared" si="2"/>
        <v>163637200</v>
      </c>
      <c r="G38" s="103"/>
      <c r="H38" s="103">
        <v>163637200</v>
      </c>
      <c r="I38" s="103"/>
      <c r="J38" s="103"/>
      <c r="K38" s="103"/>
      <c r="L38" s="103"/>
      <c r="M38" s="103"/>
      <c r="N38" s="103"/>
      <c r="O38" s="122">
        <f t="shared" si="4"/>
        <v>99.99951111599995</v>
      </c>
      <c r="P38" s="122"/>
      <c r="Q38" s="122">
        <f t="shared" si="5"/>
        <v>99.99951111599995</v>
      </c>
    </row>
    <row r="39" spans="1:17" s="30" customFormat="1" ht="15.75">
      <c r="A39" s="120"/>
      <c r="B39" s="123" t="s">
        <v>125</v>
      </c>
      <c r="C39" s="71">
        <f t="shared" si="3"/>
        <v>111301000</v>
      </c>
      <c r="D39" s="103"/>
      <c r="E39" s="103">
        <v>111301000</v>
      </c>
      <c r="F39" s="71">
        <f t="shared" si="2"/>
        <v>168342440</v>
      </c>
      <c r="G39" s="103"/>
      <c r="H39" s="103">
        <v>168342440</v>
      </c>
      <c r="I39" s="103"/>
      <c r="J39" s="103"/>
      <c r="K39" s="103"/>
      <c r="L39" s="103"/>
      <c r="M39" s="103"/>
      <c r="N39" s="103"/>
      <c r="O39" s="122">
        <f t="shared" si="4"/>
        <v>151.24971024519095</v>
      </c>
      <c r="P39" s="122"/>
      <c r="Q39" s="122">
        <f t="shared" si="5"/>
        <v>151.24971024519095</v>
      </c>
    </row>
    <row r="40" spans="1:17" s="30" customFormat="1" ht="15.75">
      <c r="A40" s="120"/>
      <c r="B40" s="124" t="s">
        <v>126</v>
      </c>
      <c r="C40" s="71">
        <f>D40+E40</f>
        <v>113288000</v>
      </c>
      <c r="D40" s="103"/>
      <c r="E40" s="103">
        <v>113288000</v>
      </c>
      <c r="F40" s="71">
        <f>G40+H40+I40+J40+K40+N40</f>
        <v>89448208</v>
      </c>
      <c r="G40" s="103"/>
      <c r="H40" s="103">
        <v>89448208</v>
      </c>
      <c r="I40" s="103"/>
      <c r="J40" s="103"/>
      <c r="K40" s="103"/>
      <c r="L40" s="103"/>
      <c r="M40" s="103"/>
      <c r="N40" s="103"/>
      <c r="O40" s="122">
        <f>F40/C40*100</f>
        <v>78.95647200056494</v>
      </c>
      <c r="P40" s="122"/>
      <c r="Q40" s="122">
        <f>H40/E40*100</f>
        <v>78.95647200056494</v>
      </c>
    </row>
    <row r="41" spans="1:17" s="30" customFormat="1" ht="15.75">
      <c r="A41" s="53">
        <v>2</v>
      </c>
      <c r="B41" s="125" t="s">
        <v>209</v>
      </c>
      <c r="C41" s="72">
        <f t="shared" si="3"/>
        <v>215790501000</v>
      </c>
      <c r="D41" s="101"/>
      <c r="E41" s="101">
        <f>E42+E43+E45+E47+E48+E44</f>
        <v>215790501000</v>
      </c>
      <c r="F41" s="101">
        <f>SUM(F42:F48)</f>
        <v>205589368442</v>
      </c>
      <c r="G41" s="101">
        <f aca="true" t="shared" si="6" ref="G41:M41">G42+G43+G45+G47+G48</f>
        <v>0</v>
      </c>
      <c r="H41" s="101">
        <f>SUM(H42:H48)</f>
        <v>205589368442</v>
      </c>
      <c r="I41" s="101">
        <f t="shared" si="6"/>
        <v>0</v>
      </c>
      <c r="J41" s="101">
        <f t="shared" si="6"/>
        <v>0</v>
      </c>
      <c r="K41" s="101">
        <f t="shared" si="6"/>
        <v>0</v>
      </c>
      <c r="L41" s="101">
        <f t="shared" si="6"/>
        <v>0</v>
      </c>
      <c r="M41" s="101">
        <f t="shared" si="6"/>
        <v>0</v>
      </c>
      <c r="N41" s="101"/>
      <c r="O41" s="116">
        <f t="shared" si="4"/>
        <v>95.27266839331357</v>
      </c>
      <c r="P41" s="116"/>
      <c r="Q41" s="116">
        <f t="shared" si="5"/>
        <v>95.27266839331357</v>
      </c>
    </row>
    <row r="42" spans="1:17" s="31" customFormat="1" ht="15.75">
      <c r="A42" s="120"/>
      <c r="B42" s="121" t="s">
        <v>304</v>
      </c>
      <c r="C42" s="71">
        <f t="shared" si="3"/>
        <v>210661998000</v>
      </c>
      <c r="D42" s="103"/>
      <c r="E42" s="103">
        <f>207546998000+1000000000+2115000000</f>
        <v>210661998000</v>
      </c>
      <c r="F42" s="71">
        <f t="shared" si="2"/>
        <v>200409898075</v>
      </c>
      <c r="G42" s="103"/>
      <c r="H42" s="103">
        <v>200409898075</v>
      </c>
      <c r="I42" s="103"/>
      <c r="J42" s="103"/>
      <c r="K42" s="103"/>
      <c r="L42" s="103"/>
      <c r="M42" s="103"/>
      <c r="N42" s="103"/>
      <c r="O42" s="122">
        <f t="shared" si="4"/>
        <v>95.1333890201687</v>
      </c>
      <c r="P42" s="122"/>
      <c r="Q42" s="122">
        <f t="shared" si="5"/>
        <v>95.1333890201687</v>
      </c>
    </row>
    <row r="43" spans="1:17" s="30" customFormat="1" ht="15.75">
      <c r="A43" s="120"/>
      <c r="B43" s="121" t="s">
        <v>305</v>
      </c>
      <c r="C43" s="71">
        <f t="shared" si="3"/>
        <v>778503000</v>
      </c>
      <c r="D43" s="103"/>
      <c r="E43" s="103">
        <v>778503000</v>
      </c>
      <c r="F43" s="71">
        <f t="shared" si="2"/>
        <v>481385582</v>
      </c>
      <c r="G43" s="103"/>
      <c r="H43" s="103">
        <v>481385582</v>
      </c>
      <c r="I43" s="103"/>
      <c r="J43" s="103"/>
      <c r="K43" s="103"/>
      <c r="L43" s="103"/>
      <c r="M43" s="103"/>
      <c r="N43" s="103"/>
      <c r="O43" s="122">
        <f t="shared" si="4"/>
        <v>61.83477546008172</v>
      </c>
      <c r="P43" s="122"/>
      <c r="Q43" s="122">
        <f t="shared" si="5"/>
        <v>61.83477546008172</v>
      </c>
    </row>
    <row r="44" spans="1:17" s="30" customFormat="1" ht="15.75">
      <c r="A44" s="120"/>
      <c r="B44" s="121" t="s">
        <v>111</v>
      </c>
      <c r="C44" s="71">
        <f>D44+E44</f>
        <v>495000000</v>
      </c>
      <c r="D44" s="103"/>
      <c r="E44" s="103">
        <v>495000000</v>
      </c>
      <c r="F44" s="71">
        <f>G44+H44+I44+J44+K44+N44</f>
        <v>316000000</v>
      </c>
      <c r="G44" s="103"/>
      <c r="H44" s="103">
        <v>316000000</v>
      </c>
      <c r="I44" s="103"/>
      <c r="J44" s="103"/>
      <c r="K44" s="103"/>
      <c r="L44" s="103"/>
      <c r="M44" s="103"/>
      <c r="N44" s="103"/>
      <c r="O44" s="122">
        <f>F44/C44*100</f>
        <v>63.83838383838384</v>
      </c>
      <c r="P44" s="122"/>
      <c r="Q44" s="122">
        <f>H44/E44*100</f>
        <v>63.83838383838384</v>
      </c>
    </row>
    <row r="45" spans="1:17" s="30" customFormat="1" ht="15.75">
      <c r="A45" s="120"/>
      <c r="B45" s="121" t="s">
        <v>210</v>
      </c>
      <c r="C45" s="71">
        <f>D45+E45</f>
        <v>3855000000</v>
      </c>
      <c r="D45" s="103"/>
      <c r="E45" s="103">
        <v>3855000000</v>
      </c>
      <c r="F45" s="71">
        <f>G45+H45+I45+J45+K45+N45</f>
        <v>3684707786</v>
      </c>
      <c r="G45" s="103"/>
      <c r="H45" s="103">
        <v>3684707786</v>
      </c>
      <c r="I45" s="103"/>
      <c r="J45" s="103"/>
      <c r="K45" s="103"/>
      <c r="L45" s="103"/>
      <c r="M45" s="103"/>
      <c r="N45" s="103"/>
      <c r="O45" s="122">
        <f>F45/C45*100</f>
        <v>95.58256254215306</v>
      </c>
      <c r="P45" s="122"/>
      <c r="Q45" s="122">
        <f>H45/E45*100</f>
        <v>95.58256254215306</v>
      </c>
    </row>
    <row r="46" spans="1:17" s="30" customFormat="1" ht="15.75">
      <c r="A46" s="120"/>
      <c r="B46" s="121" t="s">
        <v>208</v>
      </c>
      <c r="C46" s="71"/>
      <c r="D46" s="103"/>
      <c r="E46" s="103"/>
      <c r="F46" s="71">
        <f>G46+H46+I46+J46+K46+N46</f>
        <v>468134999</v>
      </c>
      <c r="G46" s="103"/>
      <c r="H46" s="103">
        <v>468134999</v>
      </c>
      <c r="I46" s="103"/>
      <c r="J46" s="103"/>
      <c r="K46" s="103"/>
      <c r="L46" s="103"/>
      <c r="M46" s="103"/>
      <c r="N46" s="103"/>
      <c r="O46" s="122"/>
      <c r="P46" s="122"/>
      <c r="Q46" s="122"/>
    </row>
    <row r="47" spans="1:17" s="30" customFormat="1" ht="15.75">
      <c r="A47" s="120"/>
      <c r="B47" s="121" t="s">
        <v>108</v>
      </c>
      <c r="C47" s="71"/>
      <c r="D47" s="103"/>
      <c r="E47" s="103"/>
      <c r="F47" s="71">
        <f t="shared" si="2"/>
        <v>40900000</v>
      </c>
      <c r="G47" s="103"/>
      <c r="H47" s="103">
        <v>40900000</v>
      </c>
      <c r="I47" s="103"/>
      <c r="J47" s="103"/>
      <c r="K47" s="103">
        <f>L47+M47</f>
        <v>0</v>
      </c>
      <c r="L47" s="103"/>
      <c r="M47" s="103"/>
      <c r="N47" s="103"/>
      <c r="O47" s="122"/>
      <c r="P47" s="122"/>
      <c r="Q47" s="122"/>
    </row>
    <row r="48" spans="1:17" s="30" customFormat="1" ht="15.75">
      <c r="A48" s="120"/>
      <c r="B48" s="123" t="s">
        <v>334</v>
      </c>
      <c r="C48" s="71"/>
      <c r="D48" s="103"/>
      <c r="E48" s="103"/>
      <c r="F48" s="71">
        <f t="shared" si="2"/>
        <v>188342000</v>
      </c>
      <c r="G48" s="103"/>
      <c r="H48" s="103">
        <v>188342000</v>
      </c>
      <c r="I48" s="103"/>
      <c r="J48" s="103"/>
      <c r="K48" s="103">
        <f>L48+M48</f>
        <v>0</v>
      </c>
      <c r="L48" s="103"/>
      <c r="M48" s="103"/>
      <c r="N48" s="103"/>
      <c r="O48" s="122"/>
      <c r="P48" s="122"/>
      <c r="Q48" s="122"/>
    </row>
    <row r="49" spans="1:17" s="31" customFormat="1" ht="15.75">
      <c r="A49" s="53">
        <v>3</v>
      </c>
      <c r="B49" s="125" t="s">
        <v>306</v>
      </c>
      <c r="C49" s="72">
        <f t="shared" si="3"/>
        <v>4007000000</v>
      </c>
      <c r="D49" s="101"/>
      <c r="E49" s="101">
        <f>SUM(E50:E51)</f>
        <v>4007000000</v>
      </c>
      <c r="F49" s="72">
        <f t="shared" si="2"/>
        <v>3857548550</v>
      </c>
      <c r="G49" s="101"/>
      <c r="H49" s="101">
        <f>SUM(H50:H51)</f>
        <v>3857548550</v>
      </c>
      <c r="I49" s="101"/>
      <c r="J49" s="101"/>
      <c r="K49" s="101"/>
      <c r="L49" s="101"/>
      <c r="M49" s="101"/>
      <c r="N49" s="101"/>
      <c r="O49" s="126">
        <f aca="true" t="shared" si="7" ref="O49:O60">F49/C49*100</f>
        <v>96.27024082855003</v>
      </c>
      <c r="P49" s="126"/>
      <c r="Q49" s="126">
        <f aca="true" t="shared" si="8" ref="Q49:Q60">H49/E49*100</f>
        <v>96.27024082855003</v>
      </c>
    </row>
    <row r="50" spans="1:17" s="31" customFormat="1" ht="15.75">
      <c r="A50" s="120"/>
      <c r="B50" s="121" t="s">
        <v>108</v>
      </c>
      <c r="C50" s="71">
        <f t="shared" si="3"/>
        <v>4007000000</v>
      </c>
      <c r="D50" s="103"/>
      <c r="E50" s="103">
        <v>4007000000</v>
      </c>
      <c r="F50" s="71">
        <f>G50+H50+I50+J50+K50+N50</f>
        <v>3732740550</v>
      </c>
      <c r="G50" s="103"/>
      <c r="H50" s="103">
        <v>3732740550</v>
      </c>
      <c r="I50" s="103"/>
      <c r="J50" s="103"/>
      <c r="K50" s="103">
        <f>L50+M50</f>
        <v>0</v>
      </c>
      <c r="L50" s="103"/>
      <c r="M50" s="103"/>
      <c r="N50" s="103"/>
      <c r="O50" s="122">
        <f t="shared" si="7"/>
        <v>93.15549163963065</v>
      </c>
      <c r="P50" s="122"/>
      <c r="Q50" s="122">
        <f t="shared" si="8"/>
        <v>93.15549163963065</v>
      </c>
    </row>
    <row r="51" spans="1:17" s="30" customFormat="1" ht="15.75">
      <c r="A51" s="120"/>
      <c r="B51" s="121" t="s">
        <v>307</v>
      </c>
      <c r="C51" s="71">
        <f t="shared" si="3"/>
        <v>0</v>
      </c>
      <c r="D51" s="103"/>
      <c r="E51" s="103"/>
      <c r="F51" s="71">
        <f>G51+H51+I51+J51+K51+N51</f>
        <v>124808000</v>
      </c>
      <c r="G51" s="103"/>
      <c r="H51" s="103">
        <v>124808000</v>
      </c>
      <c r="I51" s="103"/>
      <c r="J51" s="103"/>
      <c r="K51" s="103">
        <f>L51+M51</f>
        <v>0</v>
      </c>
      <c r="L51" s="103"/>
      <c r="M51" s="103"/>
      <c r="N51" s="103"/>
      <c r="O51" s="122"/>
      <c r="P51" s="122"/>
      <c r="Q51" s="122"/>
    </row>
    <row r="52" spans="1:17" s="30" customFormat="1" ht="15.75">
      <c r="A52" s="53">
        <v>4</v>
      </c>
      <c r="B52" s="125" t="s">
        <v>211</v>
      </c>
      <c r="C52" s="72">
        <f t="shared" si="3"/>
        <v>2656022000</v>
      </c>
      <c r="D52" s="101"/>
      <c r="E52" s="101">
        <f>SUM(E53:E55)</f>
        <v>2656022000</v>
      </c>
      <c r="F52" s="72">
        <f t="shared" si="2"/>
        <v>1981473188</v>
      </c>
      <c r="G52" s="101">
        <f>G53+G55</f>
        <v>0</v>
      </c>
      <c r="H52" s="101">
        <f>SUM(H53:H55)</f>
        <v>1981473188</v>
      </c>
      <c r="I52" s="101"/>
      <c r="J52" s="101"/>
      <c r="K52" s="101"/>
      <c r="L52" s="101"/>
      <c r="M52" s="101"/>
      <c r="N52" s="101"/>
      <c r="O52" s="126">
        <f t="shared" si="7"/>
        <v>74.60304123986926</v>
      </c>
      <c r="P52" s="126"/>
      <c r="Q52" s="126">
        <f t="shared" si="8"/>
        <v>74.60304123986926</v>
      </c>
    </row>
    <row r="53" spans="1:17" s="31" customFormat="1" ht="15.75">
      <c r="A53" s="120"/>
      <c r="B53" s="121" t="s">
        <v>308</v>
      </c>
      <c r="C53" s="71">
        <f t="shared" si="3"/>
        <v>966379000</v>
      </c>
      <c r="D53" s="103"/>
      <c r="E53" s="103">
        <v>966379000</v>
      </c>
      <c r="F53" s="71">
        <f t="shared" si="2"/>
        <v>784691729</v>
      </c>
      <c r="G53" s="103"/>
      <c r="H53" s="103">
        <v>784691729</v>
      </c>
      <c r="I53" s="103"/>
      <c r="J53" s="103"/>
      <c r="K53" s="103"/>
      <c r="L53" s="103"/>
      <c r="M53" s="103"/>
      <c r="N53" s="103"/>
      <c r="O53" s="122">
        <f t="shared" si="7"/>
        <v>81.19917020133923</v>
      </c>
      <c r="P53" s="122"/>
      <c r="Q53" s="122">
        <f t="shared" si="8"/>
        <v>81.19917020133923</v>
      </c>
    </row>
    <row r="54" spans="1:17" s="31" customFormat="1" ht="15.75">
      <c r="A54" s="120"/>
      <c r="B54" s="121" t="s">
        <v>309</v>
      </c>
      <c r="C54" s="71">
        <f>D54+E54</f>
        <v>853386000</v>
      </c>
      <c r="D54" s="103"/>
      <c r="E54" s="103">
        <v>853386000</v>
      </c>
      <c r="F54" s="71">
        <f>G54+H54+I54+J54+K54+N54</f>
        <v>779409087</v>
      </c>
      <c r="G54" s="103"/>
      <c r="H54" s="103">
        <v>779409087</v>
      </c>
      <c r="I54" s="103"/>
      <c r="J54" s="103"/>
      <c r="K54" s="103"/>
      <c r="L54" s="103"/>
      <c r="M54" s="103"/>
      <c r="N54" s="103"/>
      <c r="O54" s="122">
        <f>F54/C54*100</f>
        <v>91.3313655250965</v>
      </c>
      <c r="P54" s="122"/>
      <c r="Q54" s="122">
        <f>H54/E54*100</f>
        <v>91.3313655250965</v>
      </c>
    </row>
    <row r="55" spans="1:17" s="30" customFormat="1" ht="15.75">
      <c r="A55" s="120"/>
      <c r="B55" s="121" t="s">
        <v>310</v>
      </c>
      <c r="C55" s="71">
        <f t="shared" si="3"/>
        <v>836257000</v>
      </c>
      <c r="D55" s="103"/>
      <c r="E55" s="103">
        <v>836257000</v>
      </c>
      <c r="F55" s="71">
        <f t="shared" si="2"/>
        <v>417372372</v>
      </c>
      <c r="G55" s="103"/>
      <c r="H55" s="103">
        <v>417372372</v>
      </c>
      <c r="I55" s="103"/>
      <c r="J55" s="103"/>
      <c r="K55" s="103"/>
      <c r="L55" s="103"/>
      <c r="M55" s="103"/>
      <c r="N55" s="103"/>
      <c r="O55" s="122">
        <f t="shared" si="7"/>
        <v>49.90958186299188</v>
      </c>
      <c r="P55" s="122"/>
      <c r="Q55" s="122">
        <f t="shared" si="8"/>
        <v>49.90958186299188</v>
      </c>
    </row>
    <row r="56" spans="1:17" s="30" customFormat="1" ht="15.75">
      <c r="A56" s="53">
        <v>5</v>
      </c>
      <c r="B56" s="125" t="s">
        <v>212</v>
      </c>
      <c r="C56" s="72">
        <f t="shared" si="3"/>
        <v>36073000000</v>
      </c>
      <c r="D56" s="101"/>
      <c r="E56" s="101">
        <v>36073000000</v>
      </c>
      <c r="F56" s="72">
        <f>G56+H56+I56+J56+K56+N56</f>
        <v>101045333126</v>
      </c>
      <c r="G56" s="101"/>
      <c r="H56" s="101">
        <v>101045333126</v>
      </c>
      <c r="I56" s="101"/>
      <c r="J56" s="101"/>
      <c r="K56" s="101"/>
      <c r="L56" s="101"/>
      <c r="M56" s="101"/>
      <c r="N56" s="101"/>
      <c r="O56" s="126">
        <f t="shared" si="7"/>
        <v>280.11347302968977</v>
      </c>
      <c r="P56" s="126"/>
      <c r="Q56" s="126">
        <f t="shared" si="8"/>
        <v>280.11347302968977</v>
      </c>
    </row>
    <row r="57" spans="1:17" s="31" customFormat="1" ht="15.75">
      <c r="A57" s="53">
        <v>6</v>
      </c>
      <c r="B57" s="125" t="s">
        <v>213</v>
      </c>
      <c r="C57" s="72">
        <f t="shared" si="3"/>
        <v>9118608000</v>
      </c>
      <c r="D57" s="101"/>
      <c r="E57" s="101">
        <f>E58+E59</f>
        <v>9118608000</v>
      </c>
      <c r="F57" s="72">
        <f t="shared" si="2"/>
        <v>35924145201</v>
      </c>
      <c r="G57" s="101"/>
      <c r="H57" s="101">
        <f>H58+H59</f>
        <v>35924145201</v>
      </c>
      <c r="I57" s="101"/>
      <c r="J57" s="101"/>
      <c r="K57" s="101"/>
      <c r="L57" s="101"/>
      <c r="M57" s="101"/>
      <c r="N57" s="101"/>
      <c r="O57" s="126">
        <f t="shared" si="7"/>
        <v>393.9652324236331</v>
      </c>
      <c r="P57" s="126"/>
      <c r="Q57" s="126">
        <f t="shared" si="8"/>
        <v>393.9652324236331</v>
      </c>
    </row>
    <row r="58" spans="1:17" s="154" customFormat="1" ht="15.75">
      <c r="A58" s="120"/>
      <c r="B58" s="121" t="s">
        <v>214</v>
      </c>
      <c r="C58" s="71">
        <f t="shared" si="3"/>
        <v>2700000000</v>
      </c>
      <c r="D58" s="103"/>
      <c r="E58" s="103">
        <v>2700000000</v>
      </c>
      <c r="F58" s="71">
        <f t="shared" si="2"/>
        <v>4075330000</v>
      </c>
      <c r="G58" s="103"/>
      <c r="H58" s="103">
        <v>4075330000</v>
      </c>
      <c r="I58" s="103"/>
      <c r="J58" s="103"/>
      <c r="K58" s="103"/>
      <c r="L58" s="103"/>
      <c r="M58" s="103"/>
      <c r="N58" s="103"/>
      <c r="O58" s="122">
        <f t="shared" si="7"/>
        <v>150.93814814814814</v>
      </c>
      <c r="P58" s="122"/>
      <c r="Q58" s="122">
        <f t="shared" si="8"/>
        <v>150.93814814814814</v>
      </c>
    </row>
    <row r="59" spans="1:17" s="31" customFormat="1" ht="15.75">
      <c r="A59" s="120"/>
      <c r="B59" s="121" t="s">
        <v>215</v>
      </c>
      <c r="C59" s="71">
        <f t="shared" si="3"/>
        <v>6418608000</v>
      </c>
      <c r="D59" s="103"/>
      <c r="E59" s="103">
        <v>6418608000</v>
      </c>
      <c r="F59" s="71">
        <f t="shared" si="2"/>
        <v>31848815201</v>
      </c>
      <c r="G59" s="103"/>
      <c r="H59" s="103">
        <v>31848815201</v>
      </c>
      <c r="I59" s="103"/>
      <c r="J59" s="103"/>
      <c r="K59" s="103"/>
      <c r="L59" s="103"/>
      <c r="M59" s="103"/>
      <c r="N59" s="103"/>
      <c r="O59" s="122">
        <f t="shared" si="7"/>
        <v>496.1950504065679</v>
      </c>
      <c r="P59" s="122"/>
      <c r="Q59" s="122">
        <f t="shared" si="8"/>
        <v>496.1950504065679</v>
      </c>
    </row>
    <row r="60" spans="1:17" s="154" customFormat="1" ht="15.75">
      <c r="A60" s="127">
        <v>7</v>
      </c>
      <c r="B60" s="125" t="s">
        <v>216</v>
      </c>
      <c r="C60" s="72">
        <f t="shared" si="3"/>
        <v>102139489000</v>
      </c>
      <c r="D60" s="101"/>
      <c r="E60" s="101">
        <f>E61+E63+E67+E70+E73</f>
        <v>102139489000</v>
      </c>
      <c r="F60" s="72">
        <f t="shared" si="2"/>
        <v>90633825053</v>
      </c>
      <c r="G60" s="101">
        <f aca="true" t="shared" si="9" ref="G60:M60">G61+G63+G67+G70+G73</f>
        <v>0</v>
      </c>
      <c r="H60" s="101">
        <f t="shared" si="9"/>
        <v>90633825053</v>
      </c>
      <c r="I60" s="101">
        <f t="shared" si="9"/>
        <v>0</v>
      </c>
      <c r="J60" s="101">
        <f t="shared" si="9"/>
        <v>0</v>
      </c>
      <c r="K60" s="101">
        <f t="shared" si="9"/>
        <v>0</v>
      </c>
      <c r="L60" s="101">
        <f t="shared" si="9"/>
        <v>0</v>
      </c>
      <c r="M60" s="101">
        <f t="shared" si="9"/>
        <v>0</v>
      </c>
      <c r="N60" s="101"/>
      <c r="O60" s="122">
        <f t="shared" si="7"/>
        <v>88.73534216819901</v>
      </c>
      <c r="P60" s="122"/>
      <c r="Q60" s="122">
        <f t="shared" si="8"/>
        <v>88.73534216819901</v>
      </c>
    </row>
    <row r="61" spans="1:17" s="30" customFormat="1" ht="15.75">
      <c r="A61" s="128" t="s">
        <v>159</v>
      </c>
      <c r="B61" s="129" t="s">
        <v>217</v>
      </c>
      <c r="C61" s="71">
        <f t="shared" si="3"/>
        <v>510000000</v>
      </c>
      <c r="D61" s="107"/>
      <c r="E61" s="107">
        <f>E62</f>
        <v>510000000</v>
      </c>
      <c r="F61" s="71">
        <f t="shared" si="2"/>
        <v>500000000</v>
      </c>
      <c r="G61" s="107"/>
      <c r="H61" s="107">
        <f>H62</f>
        <v>500000000</v>
      </c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s="30" customFormat="1" ht="15.75">
      <c r="A62" s="127"/>
      <c r="B62" s="121" t="s">
        <v>104</v>
      </c>
      <c r="C62" s="71">
        <f t="shared" si="3"/>
        <v>510000000</v>
      </c>
      <c r="D62" s="101"/>
      <c r="E62" s="103">
        <v>510000000</v>
      </c>
      <c r="F62" s="71">
        <f t="shared" si="2"/>
        <v>500000000</v>
      </c>
      <c r="G62" s="101"/>
      <c r="H62" s="71">
        <v>500000000</v>
      </c>
      <c r="I62" s="101"/>
      <c r="J62" s="101"/>
      <c r="K62" s="101"/>
      <c r="L62" s="101"/>
      <c r="M62" s="101"/>
      <c r="N62" s="101"/>
      <c r="O62" s="122"/>
      <c r="P62" s="122"/>
      <c r="Q62" s="122"/>
    </row>
    <row r="63" spans="1:17" s="30" customFormat="1" ht="15.75">
      <c r="A63" s="128" t="s">
        <v>161</v>
      </c>
      <c r="B63" s="129" t="s">
        <v>218</v>
      </c>
      <c r="C63" s="114">
        <f t="shared" si="3"/>
        <v>24248216000</v>
      </c>
      <c r="D63" s="107"/>
      <c r="E63" s="107">
        <f>SUM(E64:E66)</f>
        <v>24248216000</v>
      </c>
      <c r="F63" s="71">
        <f t="shared" si="2"/>
        <v>22935120999</v>
      </c>
      <c r="G63" s="107"/>
      <c r="H63" s="107">
        <f>H64+H65+H66</f>
        <v>22935120999</v>
      </c>
      <c r="I63" s="107"/>
      <c r="J63" s="107"/>
      <c r="K63" s="107">
        <f>K64+K65+K66</f>
        <v>0</v>
      </c>
      <c r="L63" s="107">
        <f>L64+L65+L66</f>
        <v>0</v>
      </c>
      <c r="M63" s="107">
        <f>M64+M65+M66</f>
        <v>0</v>
      </c>
      <c r="N63" s="107"/>
      <c r="O63" s="122">
        <f aca="true" t="shared" si="10" ref="O63:O74">F63/C63*100</f>
        <v>94.58477687183256</v>
      </c>
      <c r="P63" s="122"/>
      <c r="Q63" s="122">
        <f aca="true" t="shared" si="11" ref="Q63:Q74">H63/E63*100</f>
        <v>94.58477687183256</v>
      </c>
    </row>
    <row r="64" spans="1:17" s="154" customFormat="1" ht="15.75">
      <c r="A64" s="120"/>
      <c r="B64" s="121" t="s">
        <v>106</v>
      </c>
      <c r="C64" s="71">
        <f t="shared" si="3"/>
        <v>20867816000</v>
      </c>
      <c r="D64" s="103"/>
      <c r="E64" s="103">
        <v>20867816000</v>
      </c>
      <c r="F64" s="71">
        <f t="shared" si="2"/>
        <v>17547164999</v>
      </c>
      <c r="G64" s="103"/>
      <c r="H64" s="103">
        <v>17547164999</v>
      </c>
      <c r="I64" s="103"/>
      <c r="J64" s="103"/>
      <c r="K64" s="103"/>
      <c r="L64" s="103"/>
      <c r="M64" s="103"/>
      <c r="N64" s="103"/>
      <c r="O64" s="122">
        <f t="shared" si="10"/>
        <v>84.08721353015572</v>
      </c>
      <c r="P64" s="122"/>
      <c r="Q64" s="122">
        <f t="shared" si="11"/>
        <v>84.08721353015572</v>
      </c>
    </row>
    <row r="65" spans="1:17" s="154" customFormat="1" ht="15.75">
      <c r="A65" s="120"/>
      <c r="B65" s="121" t="s">
        <v>214</v>
      </c>
      <c r="C65" s="71">
        <f>D65+E65</f>
        <v>3380400000</v>
      </c>
      <c r="D65" s="103"/>
      <c r="E65" s="103">
        <v>3380400000</v>
      </c>
      <c r="F65" s="71">
        <f>G65+H65+I65+J65+K65+N65</f>
        <v>2534145000</v>
      </c>
      <c r="G65" s="103"/>
      <c r="H65" s="103">
        <v>2534145000</v>
      </c>
      <c r="I65" s="103"/>
      <c r="J65" s="103"/>
      <c r="K65" s="103">
        <f>L65+M65</f>
        <v>0</v>
      </c>
      <c r="L65" s="103"/>
      <c r="M65" s="103"/>
      <c r="N65" s="103"/>
      <c r="O65" s="122">
        <f>F65/C65*100</f>
        <v>74.9658324458644</v>
      </c>
      <c r="P65" s="122"/>
      <c r="Q65" s="122">
        <f>H65/E65*100</f>
        <v>74.9658324458644</v>
      </c>
    </row>
    <row r="66" spans="1:17" s="154" customFormat="1" ht="15.75">
      <c r="A66" s="120"/>
      <c r="B66" s="123" t="s">
        <v>334</v>
      </c>
      <c r="C66" s="71">
        <f>D66+E66</f>
        <v>0</v>
      </c>
      <c r="D66" s="103"/>
      <c r="E66" s="103"/>
      <c r="F66" s="71">
        <f>G66+H66+I66+J66+K66+N66</f>
        <v>2853811000</v>
      </c>
      <c r="G66" s="103"/>
      <c r="H66" s="103">
        <v>2853811000</v>
      </c>
      <c r="I66" s="103"/>
      <c r="J66" s="103"/>
      <c r="K66" s="103"/>
      <c r="L66" s="103"/>
      <c r="M66" s="103"/>
      <c r="N66" s="103"/>
      <c r="O66" s="122"/>
      <c r="P66" s="122"/>
      <c r="Q66" s="122"/>
    </row>
    <row r="67" spans="1:17" s="154" customFormat="1" ht="15.75">
      <c r="A67" s="128" t="s">
        <v>220</v>
      </c>
      <c r="B67" s="129" t="s">
        <v>335</v>
      </c>
      <c r="C67" s="114">
        <f>SUM(C68:C69)</f>
        <v>28845512000</v>
      </c>
      <c r="D67" s="114"/>
      <c r="E67" s="114">
        <f>SUM(E68:E69)</f>
        <v>28845512000</v>
      </c>
      <c r="F67" s="114">
        <f>SUM(F68:F69)</f>
        <v>59539820353</v>
      </c>
      <c r="G67" s="114"/>
      <c r="H67" s="114">
        <f>SUM(H68:H69)</f>
        <v>59539820353</v>
      </c>
      <c r="I67" s="107"/>
      <c r="J67" s="107"/>
      <c r="K67" s="107"/>
      <c r="L67" s="107"/>
      <c r="M67" s="107"/>
      <c r="N67" s="107"/>
      <c r="O67" s="122">
        <f t="shared" si="10"/>
        <v>206.40930330167132</v>
      </c>
      <c r="P67" s="122"/>
      <c r="Q67" s="122">
        <f t="shared" si="11"/>
        <v>206.40930330167132</v>
      </c>
    </row>
    <row r="68" spans="1:17" s="154" customFormat="1" ht="15.75">
      <c r="A68" s="128"/>
      <c r="B68" s="121" t="s">
        <v>106</v>
      </c>
      <c r="C68" s="114">
        <f t="shared" si="3"/>
        <v>28845512000</v>
      </c>
      <c r="D68" s="107"/>
      <c r="E68" s="107">
        <v>28845512000</v>
      </c>
      <c r="F68" s="71">
        <f t="shared" si="2"/>
        <v>32933126353</v>
      </c>
      <c r="G68" s="107"/>
      <c r="H68" s="107">
        <v>32933126353</v>
      </c>
      <c r="I68" s="107"/>
      <c r="J68" s="107"/>
      <c r="K68" s="107"/>
      <c r="L68" s="107"/>
      <c r="M68" s="107"/>
      <c r="N68" s="107"/>
      <c r="O68" s="122"/>
      <c r="P68" s="122"/>
      <c r="Q68" s="122">
        <f t="shared" si="11"/>
        <v>114.17071173151649</v>
      </c>
    </row>
    <row r="69" spans="1:17" s="30" customFormat="1" ht="15.75">
      <c r="A69" s="128"/>
      <c r="B69" s="123" t="s">
        <v>334</v>
      </c>
      <c r="C69" s="114">
        <f t="shared" si="3"/>
        <v>0</v>
      </c>
      <c r="D69" s="107"/>
      <c r="E69" s="107"/>
      <c r="F69" s="71">
        <f t="shared" si="2"/>
        <v>26606694000</v>
      </c>
      <c r="G69" s="107"/>
      <c r="H69" s="107">
        <v>26606694000</v>
      </c>
      <c r="I69" s="107"/>
      <c r="J69" s="107"/>
      <c r="K69" s="107"/>
      <c r="L69" s="107"/>
      <c r="M69" s="107"/>
      <c r="N69" s="107"/>
      <c r="O69" s="122"/>
      <c r="P69" s="122"/>
      <c r="Q69" s="122"/>
    </row>
    <row r="70" spans="1:17" s="30" customFormat="1" ht="15.75">
      <c r="A70" s="128" t="s">
        <v>221</v>
      </c>
      <c r="B70" s="129" t="s">
        <v>222</v>
      </c>
      <c r="C70" s="114">
        <f t="shared" si="3"/>
        <v>24182127000</v>
      </c>
      <c r="D70" s="107"/>
      <c r="E70" s="107">
        <f>SUM(E71:E72)</f>
        <v>24182127000</v>
      </c>
      <c r="F70" s="71">
        <f t="shared" si="2"/>
        <v>2890021633</v>
      </c>
      <c r="G70" s="107"/>
      <c r="H70" s="107">
        <f>H71+H72</f>
        <v>2890021633</v>
      </c>
      <c r="I70" s="107"/>
      <c r="J70" s="107"/>
      <c r="K70" s="107"/>
      <c r="L70" s="107"/>
      <c r="M70" s="107"/>
      <c r="N70" s="107"/>
      <c r="O70" s="122">
        <f t="shared" si="10"/>
        <v>11.951064656140463</v>
      </c>
      <c r="P70" s="122"/>
      <c r="Q70" s="122">
        <f t="shared" si="11"/>
        <v>11.951064656140463</v>
      </c>
    </row>
    <row r="71" spans="1:17" s="30" customFormat="1" ht="15.75">
      <c r="A71" s="128"/>
      <c r="B71" s="129" t="s">
        <v>223</v>
      </c>
      <c r="C71" s="114">
        <f t="shared" si="3"/>
        <v>23182127000</v>
      </c>
      <c r="D71" s="107"/>
      <c r="E71" s="107">
        <v>23182127000</v>
      </c>
      <c r="F71" s="71">
        <f>G71+H71+I71+J71+K71+N71</f>
        <v>2394743000</v>
      </c>
      <c r="G71" s="107"/>
      <c r="H71" s="107">
        <v>2394743000</v>
      </c>
      <c r="I71" s="107"/>
      <c r="J71" s="107"/>
      <c r="K71" s="107"/>
      <c r="L71" s="107"/>
      <c r="M71" s="107"/>
      <c r="N71" s="107"/>
      <c r="O71" s="122">
        <f t="shared" si="10"/>
        <v>10.330126308082084</v>
      </c>
      <c r="P71" s="122"/>
      <c r="Q71" s="122"/>
    </row>
    <row r="72" spans="1:17" s="30" customFormat="1" ht="15.75">
      <c r="A72" s="128"/>
      <c r="B72" s="129" t="s">
        <v>224</v>
      </c>
      <c r="C72" s="114">
        <f t="shared" si="3"/>
        <v>1000000000</v>
      </c>
      <c r="D72" s="107"/>
      <c r="E72" s="107">
        <v>1000000000</v>
      </c>
      <c r="F72" s="71">
        <f>G72+H72+I72+J72+K72+N72</f>
        <v>495278633</v>
      </c>
      <c r="G72" s="107"/>
      <c r="H72" s="107">
        <v>495278633</v>
      </c>
      <c r="I72" s="107"/>
      <c r="J72" s="107"/>
      <c r="K72" s="107"/>
      <c r="L72" s="107"/>
      <c r="M72" s="107"/>
      <c r="N72" s="107"/>
      <c r="O72" s="122">
        <f t="shared" si="10"/>
        <v>49.5278633</v>
      </c>
      <c r="P72" s="122"/>
      <c r="Q72" s="122"/>
    </row>
    <row r="73" spans="1:17" s="30" customFormat="1" ht="15.75">
      <c r="A73" s="128" t="s">
        <v>225</v>
      </c>
      <c r="B73" s="130" t="s">
        <v>226</v>
      </c>
      <c r="C73" s="114">
        <f t="shared" si="3"/>
        <v>24353634000</v>
      </c>
      <c r="D73" s="107"/>
      <c r="E73" s="107">
        <f>SUM(E74:E77)</f>
        <v>24353634000</v>
      </c>
      <c r="F73" s="71">
        <f t="shared" si="2"/>
        <v>4768862068</v>
      </c>
      <c r="G73" s="107">
        <f>SUM(G74:G77)</f>
        <v>0</v>
      </c>
      <c r="H73" s="107">
        <f>SUM(H74:H77)</f>
        <v>4768862068</v>
      </c>
      <c r="I73" s="107"/>
      <c r="J73" s="107"/>
      <c r="K73" s="107"/>
      <c r="L73" s="107"/>
      <c r="M73" s="107"/>
      <c r="N73" s="107"/>
      <c r="O73" s="122">
        <f t="shared" si="10"/>
        <v>19.581726768169382</v>
      </c>
      <c r="P73" s="122"/>
      <c r="Q73" s="122">
        <f t="shared" si="11"/>
        <v>19.581726768169382</v>
      </c>
    </row>
    <row r="74" spans="1:17" s="30" customFormat="1" ht="15.75">
      <c r="A74" s="120"/>
      <c r="B74" s="131" t="s">
        <v>227</v>
      </c>
      <c r="C74" s="71">
        <f t="shared" si="3"/>
        <v>1223634000</v>
      </c>
      <c r="D74" s="103"/>
      <c r="E74" s="103">
        <v>1223634000</v>
      </c>
      <c r="F74" s="71">
        <f t="shared" si="2"/>
        <v>1208587836</v>
      </c>
      <c r="G74" s="103"/>
      <c r="H74" s="103">
        <v>1208587836</v>
      </c>
      <c r="I74" s="103"/>
      <c r="J74" s="103"/>
      <c r="K74" s="103"/>
      <c r="L74" s="103"/>
      <c r="M74" s="103"/>
      <c r="N74" s="103"/>
      <c r="O74" s="122">
        <f t="shared" si="10"/>
        <v>98.77037055197879</v>
      </c>
      <c r="P74" s="122"/>
      <c r="Q74" s="122">
        <f t="shared" si="11"/>
        <v>98.77037055197879</v>
      </c>
    </row>
    <row r="75" spans="1:17" s="31" customFormat="1" ht="15.75">
      <c r="A75" s="120"/>
      <c r="B75" s="121" t="s">
        <v>267</v>
      </c>
      <c r="C75" s="71">
        <f>D75+E75</f>
        <v>880000000</v>
      </c>
      <c r="D75" s="103"/>
      <c r="E75" s="103">
        <v>880000000</v>
      </c>
      <c r="F75" s="71">
        <f>G75+H75+I75+J75+K75+N75</f>
        <v>880226232</v>
      </c>
      <c r="G75" s="103"/>
      <c r="H75" s="103">
        <v>880226232</v>
      </c>
      <c r="I75" s="103"/>
      <c r="J75" s="103"/>
      <c r="K75" s="103"/>
      <c r="L75" s="103"/>
      <c r="M75" s="103"/>
      <c r="N75" s="103"/>
      <c r="O75" s="122"/>
      <c r="P75" s="122"/>
      <c r="Q75" s="122"/>
    </row>
    <row r="76" spans="1:17" s="30" customFormat="1" ht="15.75">
      <c r="A76" s="120"/>
      <c r="B76" s="123" t="s">
        <v>219</v>
      </c>
      <c r="C76" s="71">
        <f t="shared" si="3"/>
        <v>20750000000</v>
      </c>
      <c r="D76" s="103"/>
      <c r="E76" s="103">
        <v>20750000000</v>
      </c>
      <c r="F76" s="71">
        <f t="shared" si="2"/>
        <v>2680048000</v>
      </c>
      <c r="G76" s="103"/>
      <c r="H76" s="103">
        <v>2680048000</v>
      </c>
      <c r="I76" s="103"/>
      <c r="J76" s="103"/>
      <c r="K76" s="103"/>
      <c r="L76" s="103"/>
      <c r="M76" s="103"/>
      <c r="N76" s="103"/>
      <c r="O76" s="122"/>
      <c r="P76" s="122"/>
      <c r="Q76" s="122"/>
    </row>
    <row r="77" spans="1:17" s="30" customFormat="1" ht="15.75">
      <c r="A77" s="120"/>
      <c r="B77" s="121" t="s">
        <v>228</v>
      </c>
      <c r="C77" s="71">
        <f t="shared" si="3"/>
        <v>1500000000</v>
      </c>
      <c r="D77" s="103"/>
      <c r="E77" s="103">
        <v>1500000000</v>
      </c>
      <c r="F77" s="71">
        <f t="shared" si="2"/>
        <v>0</v>
      </c>
      <c r="G77" s="103"/>
      <c r="H77" s="103"/>
      <c r="I77" s="103"/>
      <c r="J77" s="103"/>
      <c r="K77" s="103"/>
      <c r="L77" s="103"/>
      <c r="M77" s="103"/>
      <c r="N77" s="103"/>
      <c r="O77" s="122"/>
      <c r="P77" s="122"/>
      <c r="Q77" s="122"/>
    </row>
    <row r="78" spans="1:17" s="31" customFormat="1" ht="15.75">
      <c r="A78" s="127">
        <v>8</v>
      </c>
      <c r="B78" s="125" t="s">
        <v>229</v>
      </c>
      <c r="C78" s="72">
        <f t="shared" si="3"/>
        <v>36211706000</v>
      </c>
      <c r="D78" s="101"/>
      <c r="E78" s="101">
        <f>E79+E80</f>
        <v>36211706000</v>
      </c>
      <c r="F78" s="101">
        <f aca="true" t="shared" si="12" ref="F78:P78">F79+F80</f>
        <v>30895179391</v>
      </c>
      <c r="G78" s="101">
        <f t="shared" si="12"/>
        <v>0</v>
      </c>
      <c r="H78" s="101">
        <f t="shared" si="12"/>
        <v>30895179391</v>
      </c>
      <c r="I78" s="101">
        <f t="shared" si="12"/>
        <v>0</v>
      </c>
      <c r="J78" s="101">
        <f t="shared" si="12"/>
        <v>0</v>
      </c>
      <c r="K78" s="101">
        <f t="shared" si="12"/>
        <v>0</v>
      </c>
      <c r="L78" s="101">
        <f t="shared" si="12"/>
        <v>0</v>
      </c>
      <c r="M78" s="101">
        <f t="shared" si="12"/>
        <v>0</v>
      </c>
      <c r="N78" s="101">
        <f t="shared" si="12"/>
        <v>0</v>
      </c>
      <c r="O78" s="122">
        <f aca="true" t="shared" si="13" ref="O78:O83">F78/C78*100</f>
        <v>85.31821005892404</v>
      </c>
      <c r="P78" s="101">
        <f t="shared" si="12"/>
        <v>0</v>
      </c>
      <c r="Q78" s="122">
        <f aca="true" t="shared" si="14" ref="Q78:Q83">H78/E78*100</f>
        <v>85.31821005892404</v>
      </c>
    </row>
    <row r="79" spans="1:17" s="30" customFormat="1" ht="15.75">
      <c r="A79" s="120"/>
      <c r="B79" s="121" t="s">
        <v>106</v>
      </c>
      <c r="C79" s="71">
        <f t="shared" si="3"/>
        <v>35211706000</v>
      </c>
      <c r="D79" s="103"/>
      <c r="E79" s="103">
        <v>35211706000</v>
      </c>
      <c r="F79" s="71">
        <f t="shared" si="2"/>
        <v>30528303491</v>
      </c>
      <c r="G79" s="103"/>
      <c r="H79" s="103">
        <v>30528303491</v>
      </c>
      <c r="I79" s="103"/>
      <c r="J79" s="103"/>
      <c r="K79" s="103"/>
      <c r="L79" s="103"/>
      <c r="M79" s="103"/>
      <c r="N79" s="103"/>
      <c r="O79" s="122">
        <f t="shared" si="13"/>
        <v>86.69930247344449</v>
      </c>
      <c r="P79" s="122"/>
      <c r="Q79" s="122">
        <f t="shared" si="14"/>
        <v>86.69930247344449</v>
      </c>
    </row>
    <row r="80" spans="1:17" s="30" customFormat="1" ht="15.75">
      <c r="A80" s="120"/>
      <c r="B80" s="121" t="s">
        <v>110</v>
      </c>
      <c r="C80" s="71">
        <f t="shared" si="3"/>
        <v>1000000000</v>
      </c>
      <c r="D80" s="103"/>
      <c r="E80" s="103">
        <v>1000000000</v>
      </c>
      <c r="F80" s="71">
        <f t="shared" si="2"/>
        <v>366875900</v>
      </c>
      <c r="G80" s="103"/>
      <c r="H80" s="103">
        <v>366875900</v>
      </c>
      <c r="I80" s="103"/>
      <c r="J80" s="103"/>
      <c r="K80" s="103"/>
      <c r="L80" s="103"/>
      <c r="M80" s="103"/>
      <c r="N80" s="103"/>
      <c r="O80" s="122">
        <f t="shared" si="13"/>
        <v>36.68759</v>
      </c>
      <c r="P80" s="122"/>
      <c r="Q80" s="122">
        <f t="shared" si="14"/>
        <v>36.68759</v>
      </c>
    </row>
    <row r="81" spans="1:17" s="31" customFormat="1" ht="15.75">
      <c r="A81" s="127">
        <v>9</v>
      </c>
      <c r="B81" s="125" t="s">
        <v>268</v>
      </c>
      <c r="C81" s="72">
        <f t="shared" si="3"/>
        <v>150000000</v>
      </c>
      <c r="D81" s="101"/>
      <c r="E81" s="101">
        <f>SUM(E82:E83)</f>
        <v>150000000</v>
      </c>
      <c r="F81" s="101">
        <f>SUM(F82:F83)</f>
        <v>102491000</v>
      </c>
      <c r="G81" s="101">
        <f aca="true" t="shared" si="15" ref="G81:P81">SUM(G82:G83)</f>
        <v>0</v>
      </c>
      <c r="H81" s="101">
        <f>SUM(H82:H83)</f>
        <v>102491000</v>
      </c>
      <c r="I81" s="101">
        <f t="shared" si="15"/>
        <v>0</v>
      </c>
      <c r="J81" s="101">
        <f t="shared" si="15"/>
        <v>0</v>
      </c>
      <c r="K81" s="101">
        <f t="shared" si="15"/>
        <v>0</v>
      </c>
      <c r="L81" s="101">
        <f t="shared" si="15"/>
        <v>0</v>
      </c>
      <c r="M81" s="101">
        <f t="shared" si="15"/>
        <v>0</v>
      </c>
      <c r="N81" s="101">
        <f t="shared" si="15"/>
        <v>0</v>
      </c>
      <c r="O81" s="122">
        <f t="shared" si="13"/>
        <v>68.32733333333333</v>
      </c>
      <c r="P81" s="101">
        <f t="shared" si="15"/>
        <v>0</v>
      </c>
      <c r="Q81" s="122">
        <f t="shared" si="14"/>
        <v>68.32733333333333</v>
      </c>
    </row>
    <row r="82" spans="1:17" s="31" customFormat="1" ht="15.75">
      <c r="A82" s="120"/>
      <c r="B82" s="121" t="s">
        <v>104</v>
      </c>
      <c r="C82" s="71">
        <f t="shared" si="3"/>
        <v>138000000</v>
      </c>
      <c r="D82" s="103"/>
      <c r="E82" s="103">
        <v>138000000</v>
      </c>
      <c r="F82" s="71">
        <f t="shared" si="2"/>
        <v>90491000</v>
      </c>
      <c r="G82" s="103"/>
      <c r="H82" s="103">
        <v>90491000</v>
      </c>
      <c r="I82" s="103"/>
      <c r="J82" s="103"/>
      <c r="K82" s="103"/>
      <c r="L82" s="103"/>
      <c r="M82" s="103"/>
      <c r="N82" s="103"/>
      <c r="O82" s="122">
        <f t="shared" si="13"/>
        <v>65.5731884057971</v>
      </c>
      <c r="P82" s="122"/>
      <c r="Q82" s="122">
        <f t="shared" si="14"/>
        <v>65.5731884057971</v>
      </c>
    </row>
    <row r="83" spans="1:17" s="155" customFormat="1" ht="32.25" customHeight="1">
      <c r="A83" s="120"/>
      <c r="B83" s="121" t="s">
        <v>269</v>
      </c>
      <c r="C83" s="71">
        <f>D83+E83</f>
        <v>12000000</v>
      </c>
      <c r="D83" s="103"/>
      <c r="E83" s="103">
        <v>12000000</v>
      </c>
      <c r="F83" s="71">
        <f>G83+H83+I83+J83+K83+N83</f>
        <v>12000000</v>
      </c>
      <c r="G83" s="103"/>
      <c r="H83" s="103">
        <v>12000000</v>
      </c>
      <c r="I83" s="103"/>
      <c r="J83" s="103"/>
      <c r="K83" s="103"/>
      <c r="L83" s="103"/>
      <c r="M83" s="103"/>
      <c r="N83" s="103"/>
      <c r="O83" s="122">
        <f t="shared" si="13"/>
        <v>100</v>
      </c>
      <c r="P83" s="122"/>
      <c r="Q83" s="122">
        <f t="shared" si="14"/>
        <v>100</v>
      </c>
    </row>
    <row r="84" spans="1:17" s="155" customFormat="1" ht="15.75">
      <c r="A84" s="127">
        <v>10</v>
      </c>
      <c r="B84" s="125" t="s">
        <v>230</v>
      </c>
      <c r="C84" s="101">
        <f>C85+C96+C98+C99+C100</f>
        <v>323920000000</v>
      </c>
      <c r="D84" s="101">
        <f aca="true" t="shared" si="16" ref="D84:N84">D85+D96+D98+D99+D100</f>
        <v>323920000000</v>
      </c>
      <c r="E84" s="101">
        <f t="shared" si="16"/>
        <v>0</v>
      </c>
      <c r="F84" s="101">
        <f t="shared" si="16"/>
        <v>278242396728</v>
      </c>
      <c r="G84" s="101">
        <f t="shared" si="16"/>
        <v>278242396728</v>
      </c>
      <c r="H84" s="101">
        <f t="shared" si="16"/>
        <v>0</v>
      </c>
      <c r="I84" s="101">
        <f t="shared" si="16"/>
        <v>0</v>
      </c>
      <c r="J84" s="101">
        <f t="shared" si="16"/>
        <v>0</v>
      </c>
      <c r="K84" s="101">
        <f t="shared" si="16"/>
        <v>0</v>
      </c>
      <c r="L84" s="101">
        <f t="shared" si="16"/>
        <v>0</v>
      </c>
      <c r="M84" s="101">
        <f t="shared" si="16"/>
        <v>0</v>
      </c>
      <c r="N84" s="101">
        <f t="shared" si="16"/>
        <v>0</v>
      </c>
      <c r="O84" s="126">
        <f>F84/C84*100</f>
        <v>85.89849244504816</v>
      </c>
      <c r="P84" s="72">
        <f>G84/D84*100</f>
        <v>85.89849244504816</v>
      </c>
      <c r="Q84" s="72"/>
    </row>
    <row r="85" spans="1:17" s="155" customFormat="1" ht="31.5">
      <c r="A85" s="127" t="s">
        <v>231</v>
      </c>
      <c r="B85" s="58" t="s">
        <v>232</v>
      </c>
      <c r="C85" s="71">
        <f aca="true" t="shared" si="17" ref="C85:C97">D85+E85</f>
        <v>142800000000</v>
      </c>
      <c r="D85" s="71">
        <f aca="true" t="shared" si="18" ref="D85:O85">SUM(D86:D95)</f>
        <v>142800000000</v>
      </c>
      <c r="E85" s="71">
        <f t="shared" si="18"/>
        <v>0</v>
      </c>
      <c r="F85" s="71">
        <f t="shared" si="18"/>
        <v>134366740728</v>
      </c>
      <c r="G85" s="71">
        <f t="shared" si="18"/>
        <v>134366740728</v>
      </c>
      <c r="H85" s="71">
        <f t="shared" si="18"/>
        <v>0</v>
      </c>
      <c r="I85" s="71">
        <f t="shared" si="18"/>
        <v>0</v>
      </c>
      <c r="J85" s="71">
        <f t="shared" si="18"/>
        <v>0</v>
      </c>
      <c r="K85" s="71">
        <f t="shared" si="18"/>
        <v>0</v>
      </c>
      <c r="L85" s="71">
        <f t="shared" si="18"/>
        <v>0</v>
      </c>
      <c r="M85" s="71">
        <f t="shared" si="18"/>
        <v>0</v>
      </c>
      <c r="N85" s="71">
        <f t="shared" si="18"/>
        <v>0</v>
      </c>
      <c r="O85" s="71">
        <f t="shared" si="18"/>
        <v>0</v>
      </c>
      <c r="P85" s="103">
        <f>G85/D85*100</f>
        <v>94.09435625210084</v>
      </c>
      <c r="Q85" s="71">
        <f>SUM(Q86:Q95)</f>
        <v>0</v>
      </c>
    </row>
    <row r="86" spans="1:17" s="155" customFormat="1" ht="31.5">
      <c r="A86" s="128"/>
      <c r="B86" s="61" t="s">
        <v>72</v>
      </c>
      <c r="C86" s="114">
        <f t="shared" si="17"/>
        <v>21000000000</v>
      </c>
      <c r="D86" s="114">
        <v>21000000000</v>
      </c>
      <c r="E86" s="114"/>
      <c r="F86" s="71">
        <f aca="true" t="shared" si="19" ref="F86:F106">G86+H86+I86+J86+K86+N86</f>
        <v>14147552000</v>
      </c>
      <c r="G86" s="114">
        <v>14147552000</v>
      </c>
      <c r="H86" s="114"/>
      <c r="I86" s="114"/>
      <c r="J86" s="114"/>
      <c r="K86" s="114">
        <f>L86+M86</f>
        <v>0</v>
      </c>
      <c r="L86" s="114"/>
      <c r="M86" s="114"/>
      <c r="N86" s="114"/>
      <c r="O86" s="126"/>
      <c r="P86" s="103">
        <f>G86/D86*100</f>
        <v>67.36929523809523</v>
      </c>
      <c r="Q86" s="122"/>
    </row>
    <row r="87" spans="1:17" s="155" customFormat="1" ht="15.75">
      <c r="A87" s="128"/>
      <c r="B87" s="61" t="s">
        <v>168</v>
      </c>
      <c r="C87" s="114">
        <f t="shared" si="17"/>
        <v>2000000000</v>
      </c>
      <c r="D87" s="132">
        <v>2000000000</v>
      </c>
      <c r="E87" s="114"/>
      <c r="F87" s="71">
        <f t="shared" si="19"/>
        <v>198737000</v>
      </c>
      <c r="G87" s="133">
        <v>198737000</v>
      </c>
      <c r="H87" s="114"/>
      <c r="I87" s="114"/>
      <c r="J87" s="114"/>
      <c r="K87" s="114"/>
      <c r="L87" s="114"/>
      <c r="M87" s="114"/>
      <c r="N87" s="114"/>
      <c r="O87" s="126"/>
      <c r="P87" s="103">
        <f>G87/D87*100</f>
        <v>9.93685</v>
      </c>
      <c r="Q87" s="122"/>
    </row>
    <row r="88" spans="1:17" s="155" customFormat="1" ht="31.5">
      <c r="A88" s="128"/>
      <c r="B88" s="61" t="s">
        <v>169</v>
      </c>
      <c r="C88" s="114">
        <f t="shared" si="17"/>
        <v>0</v>
      </c>
      <c r="D88" s="65"/>
      <c r="E88" s="114"/>
      <c r="F88" s="71">
        <f t="shared" si="19"/>
        <v>32563000</v>
      </c>
      <c r="G88" s="133">
        <v>32563000</v>
      </c>
      <c r="H88" s="114"/>
      <c r="I88" s="114"/>
      <c r="J88" s="114"/>
      <c r="K88" s="114"/>
      <c r="L88" s="114"/>
      <c r="M88" s="114"/>
      <c r="N88" s="114"/>
      <c r="O88" s="126"/>
      <c r="P88" s="103"/>
      <c r="Q88" s="122"/>
    </row>
    <row r="89" spans="1:17" s="155" customFormat="1" ht="15.75">
      <c r="A89" s="128"/>
      <c r="B89" s="61" t="s">
        <v>74</v>
      </c>
      <c r="C89" s="114">
        <f t="shared" si="17"/>
        <v>0</v>
      </c>
      <c r="D89" s="65"/>
      <c r="E89" s="114"/>
      <c r="F89" s="71">
        <f t="shared" si="19"/>
        <v>4159000</v>
      </c>
      <c r="G89" s="114">
        <v>4159000</v>
      </c>
      <c r="H89" s="114"/>
      <c r="I89" s="114"/>
      <c r="J89" s="114"/>
      <c r="K89" s="114"/>
      <c r="L89" s="114"/>
      <c r="M89" s="114"/>
      <c r="N89" s="114"/>
      <c r="O89" s="126"/>
      <c r="P89" s="103"/>
      <c r="Q89" s="122"/>
    </row>
    <row r="90" spans="1:17" s="155" customFormat="1" ht="33.75" customHeight="1">
      <c r="A90" s="128"/>
      <c r="B90" s="61" t="s">
        <v>75</v>
      </c>
      <c r="C90" s="114">
        <f t="shared" si="17"/>
        <v>0</v>
      </c>
      <c r="D90" s="65"/>
      <c r="E90" s="114"/>
      <c r="F90" s="71">
        <f t="shared" si="19"/>
        <v>12783782000</v>
      </c>
      <c r="G90" s="114">
        <v>12783782000</v>
      </c>
      <c r="H90" s="114"/>
      <c r="I90" s="114"/>
      <c r="J90" s="114"/>
      <c r="K90" s="114"/>
      <c r="L90" s="114"/>
      <c r="M90" s="114"/>
      <c r="N90" s="114"/>
      <c r="O90" s="126"/>
      <c r="P90" s="103"/>
      <c r="Q90" s="122"/>
    </row>
    <row r="91" spans="1:17" s="155" customFormat="1" ht="21.75" customHeight="1">
      <c r="A91" s="128"/>
      <c r="B91" s="61" t="s">
        <v>336</v>
      </c>
      <c r="C91" s="114">
        <f>D91+E91</f>
        <v>0</v>
      </c>
      <c r="D91" s="65"/>
      <c r="E91" s="114"/>
      <c r="F91" s="71">
        <f>G91+H91+I91+J91+K91+N91</f>
        <v>929606100</v>
      </c>
      <c r="G91" s="114">
        <v>929606100</v>
      </c>
      <c r="H91" s="114"/>
      <c r="I91" s="114"/>
      <c r="J91" s="114"/>
      <c r="K91" s="114"/>
      <c r="L91" s="114"/>
      <c r="M91" s="114"/>
      <c r="N91" s="114"/>
      <c r="O91" s="126"/>
      <c r="P91" s="103"/>
      <c r="Q91" s="122"/>
    </row>
    <row r="92" spans="1:17" s="31" customFormat="1" ht="21" customHeight="1">
      <c r="A92" s="128"/>
      <c r="B92" s="61" t="s">
        <v>16</v>
      </c>
      <c r="C92" s="114">
        <f t="shared" si="17"/>
        <v>0</v>
      </c>
      <c r="D92" s="65"/>
      <c r="E92" s="114"/>
      <c r="F92" s="71">
        <f t="shared" si="19"/>
        <v>1100000000</v>
      </c>
      <c r="G92" s="114">
        <v>1100000000</v>
      </c>
      <c r="H92" s="114"/>
      <c r="I92" s="114"/>
      <c r="J92" s="114"/>
      <c r="K92" s="114"/>
      <c r="L92" s="114"/>
      <c r="M92" s="114"/>
      <c r="N92" s="114"/>
      <c r="O92" s="126"/>
      <c r="P92" s="103"/>
      <c r="Q92" s="122"/>
    </row>
    <row r="93" spans="1:17" s="154" customFormat="1" ht="14.25" customHeight="1">
      <c r="A93" s="128"/>
      <c r="B93" s="61" t="s">
        <v>76</v>
      </c>
      <c r="C93" s="114">
        <f t="shared" si="17"/>
        <v>91320000000</v>
      </c>
      <c r="D93" s="65">
        <v>91320000000</v>
      </c>
      <c r="E93" s="114"/>
      <c r="F93" s="71">
        <f t="shared" si="19"/>
        <v>98292901628</v>
      </c>
      <c r="G93" s="114">
        <v>98292901628</v>
      </c>
      <c r="H93" s="114"/>
      <c r="I93" s="114"/>
      <c r="J93" s="114"/>
      <c r="K93" s="114"/>
      <c r="L93" s="114"/>
      <c r="M93" s="114"/>
      <c r="N93" s="114"/>
      <c r="O93" s="126"/>
      <c r="P93" s="103">
        <f>G93/D93*100</f>
        <v>107.6356785238721</v>
      </c>
      <c r="Q93" s="122"/>
    </row>
    <row r="94" spans="1:17" s="31" customFormat="1" ht="31.5" customHeight="1">
      <c r="A94" s="128"/>
      <c r="B94" s="61" t="s">
        <v>77</v>
      </c>
      <c r="C94" s="114">
        <f t="shared" si="17"/>
        <v>5800000000</v>
      </c>
      <c r="D94" s="133">
        <v>5800000000</v>
      </c>
      <c r="E94" s="114"/>
      <c r="F94" s="71">
        <f t="shared" si="19"/>
        <v>6877440000</v>
      </c>
      <c r="G94" s="114">
        <v>6877440000</v>
      </c>
      <c r="H94" s="114"/>
      <c r="I94" s="114"/>
      <c r="J94" s="114"/>
      <c r="K94" s="114"/>
      <c r="L94" s="114"/>
      <c r="M94" s="114"/>
      <c r="N94" s="114"/>
      <c r="O94" s="126"/>
      <c r="P94" s="103">
        <f>G94/D94*100</f>
        <v>118.57655172413793</v>
      </c>
      <c r="Q94" s="122"/>
    </row>
    <row r="95" spans="1:17" s="31" customFormat="1" ht="15.75">
      <c r="A95" s="128"/>
      <c r="B95" s="61" t="s">
        <v>337</v>
      </c>
      <c r="C95" s="114">
        <f>D95+E95</f>
        <v>22680000000</v>
      </c>
      <c r="D95" s="133">
        <v>22680000000</v>
      </c>
      <c r="E95" s="114"/>
      <c r="F95" s="71">
        <f>G95+H95+I95+J95+K95+N95</f>
        <v>0</v>
      </c>
      <c r="G95" s="114"/>
      <c r="H95" s="114"/>
      <c r="I95" s="114"/>
      <c r="J95" s="114"/>
      <c r="K95" s="114"/>
      <c r="L95" s="114"/>
      <c r="M95" s="114"/>
      <c r="N95" s="114"/>
      <c r="O95" s="126"/>
      <c r="P95" s="103">
        <f>G95/D95*100</f>
        <v>0</v>
      </c>
      <c r="Q95" s="122"/>
    </row>
    <row r="96" spans="1:17" s="30" customFormat="1" ht="31.5">
      <c r="A96" s="127" t="s">
        <v>233</v>
      </c>
      <c r="B96" s="54" t="s">
        <v>234</v>
      </c>
      <c r="C96" s="114">
        <f t="shared" si="17"/>
        <v>0</v>
      </c>
      <c r="D96" s="101"/>
      <c r="E96" s="101"/>
      <c r="F96" s="72">
        <f>G96+K96</f>
        <v>110455656000</v>
      </c>
      <c r="G96" s="72">
        <f>G97+49348566000</f>
        <v>110455656000</v>
      </c>
      <c r="H96" s="101"/>
      <c r="I96" s="101"/>
      <c r="J96" s="101"/>
      <c r="K96" s="101">
        <f>L96+M96</f>
        <v>0</v>
      </c>
      <c r="L96" s="101"/>
      <c r="M96" s="101">
        <f>M97</f>
        <v>0</v>
      </c>
      <c r="N96" s="101"/>
      <c r="O96" s="126"/>
      <c r="P96" s="122"/>
      <c r="Q96" s="122"/>
    </row>
    <row r="97" spans="1:17" s="30" customFormat="1" ht="31.5">
      <c r="A97" s="128"/>
      <c r="B97" s="134" t="s">
        <v>235</v>
      </c>
      <c r="C97" s="114">
        <f t="shared" si="17"/>
        <v>0</v>
      </c>
      <c r="D97" s="107"/>
      <c r="E97" s="107"/>
      <c r="F97" s="71">
        <f t="shared" si="19"/>
        <v>61107090000</v>
      </c>
      <c r="G97" s="107">
        <v>61107090000</v>
      </c>
      <c r="H97" s="107"/>
      <c r="I97" s="107"/>
      <c r="J97" s="107"/>
      <c r="K97" s="107">
        <f>L97+M97</f>
        <v>0</v>
      </c>
      <c r="L97" s="107"/>
      <c r="M97" s="107"/>
      <c r="N97" s="107"/>
      <c r="O97" s="126"/>
      <c r="P97" s="122"/>
      <c r="Q97" s="122"/>
    </row>
    <row r="98" spans="1:17" s="30" customFormat="1" ht="15.75">
      <c r="A98" s="46" t="s">
        <v>236</v>
      </c>
      <c r="B98" s="135" t="s">
        <v>127</v>
      </c>
      <c r="C98" s="72">
        <f t="shared" si="3"/>
        <v>29120000000</v>
      </c>
      <c r="D98" s="101">
        <v>29120000000</v>
      </c>
      <c r="E98" s="101"/>
      <c r="F98" s="72">
        <f t="shared" si="19"/>
        <v>29120000000</v>
      </c>
      <c r="G98" s="101">
        <v>29120000000</v>
      </c>
      <c r="H98" s="101"/>
      <c r="I98" s="101"/>
      <c r="J98" s="101"/>
      <c r="K98" s="101"/>
      <c r="L98" s="101"/>
      <c r="M98" s="101"/>
      <c r="N98" s="101"/>
      <c r="O98" s="72">
        <f>F98/C98*100</f>
        <v>100</v>
      </c>
      <c r="P98" s="72">
        <f>G98/D98*100</f>
        <v>100</v>
      </c>
      <c r="Q98" s="72"/>
    </row>
    <row r="99" spans="1:17" s="31" customFormat="1" ht="31.5">
      <c r="A99" s="46" t="s">
        <v>237</v>
      </c>
      <c r="B99" s="74" t="s">
        <v>328</v>
      </c>
      <c r="C99" s="72">
        <f t="shared" si="3"/>
        <v>150000000000</v>
      </c>
      <c r="D99" s="170">
        <v>150000000000</v>
      </c>
      <c r="E99" s="101"/>
      <c r="F99" s="72">
        <f t="shared" si="19"/>
        <v>0</v>
      </c>
      <c r="G99" s="101"/>
      <c r="H99" s="101"/>
      <c r="I99" s="101"/>
      <c r="J99" s="101"/>
      <c r="K99" s="101"/>
      <c r="L99" s="101"/>
      <c r="M99" s="101"/>
      <c r="N99" s="101"/>
      <c r="O99" s="72"/>
      <c r="P99" s="72"/>
      <c r="Q99" s="72"/>
    </row>
    <row r="100" spans="1:17" s="30" customFormat="1" ht="31.5">
      <c r="A100" s="46" t="s">
        <v>338</v>
      </c>
      <c r="B100" s="74" t="s">
        <v>339</v>
      </c>
      <c r="C100" s="72">
        <f t="shared" si="3"/>
        <v>2000000000</v>
      </c>
      <c r="D100" s="101">
        <v>2000000000</v>
      </c>
      <c r="E100" s="101"/>
      <c r="F100" s="72">
        <f t="shared" si="19"/>
        <v>4300000000</v>
      </c>
      <c r="G100" s="101">
        <v>4300000000</v>
      </c>
      <c r="H100" s="101"/>
      <c r="I100" s="101"/>
      <c r="J100" s="101"/>
      <c r="K100" s="101"/>
      <c r="L100" s="101"/>
      <c r="M100" s="101"/>
      <c r="N100" s="101"/>
      <c r="O100" s="72"/>
      <c r="P100" s="72"/>
      <c r="Q100" s="72"/>
    </row>
    <row r="101" spans="1:17" s="30" customFormat="1" ht="15.75">
      <c r="A101" s="46">
        <v>11</v>
      </c>
      <c r="B101" s="74" t="s">
        <v>238</v>
      </c>
      <c r="C101" s="72">
        <f t="shared" si="3"/>
        <v>2472677000</v>
      </c>
      <c r="D101" s="72"/>
      <c r="E101" s="72">
        <v>2472677000</v>
      </c>
      <c r="F101" s="72">
        <f t="shared" si="19"/>
        <v>487362400</v>
      </c>
      <c r="G101" s="72"/>
      <c r="H101" s="72">
        <v>487362400</v>
      </c>
      <c r="I101" s="72"/>
      <c r="J101" s="103"/>
      <c r="K101" s="103"/>
      <c r="L101" s="103"/>
      <c r="M101" s="103"/>
      <c r="N101" s="103"/>
      <c r="O101" s="126">
        <f>F101/C101*100</f>
        <v>19.709909543381528</v>
      </c>
      <c r="P101" s="72"/>
      <c r="Q101" s="126">
        <f>H101/E101*100</f>
        <v>19.709909543381528</v>
      </c>
    </row>
    <row r="102" spans="1:17" s="30" customFormat="1" ht="15.75">
      <c r="A102" s="46">
        <v>12</v>
      </c>
      <c r="B102" s="74" t="s">
        <v>311</v>
      </c>
      <c r="C102" s="72">
        <f>D102+E102</f>
        <v>11104762000</v>
      </c>
      <c r="D102" s="72"/>
      <c r="E102" s="72">
        <v>11104762000</v>
      </c>
      <c r="F102" s="72">
        <f t="shared" si="19"/>
        <v>0</v>
      </c>
      <c r="G102" s="72"/>
      <c r="H102" s="72"/>
      <c r="I102" s="72"/>
      <c r="J102" s="103"/>
      <c r="K102" s="103"/>
      <c r="L102" s="103"/>
      <c r="M102" s="103"/>
      <c r="N102" s="103"/>
      <c r="O102" s="126">
        <f>F102/C102*100</f>
        <v>0</v>
      </c>
      <c r="P102" s="72"/>
      <c r="Q102" s="126">
        <f>H102/E102*100</f>
        <v>0</v>
      </c>
    </row>
    <row r="103" spans="1:17" ht="31.5">
      <c r="A103" s="46">
        <v>13</v>
      </c>
      <c r="B103" s="74" t="s">
        <v>312</v>
      </c>
      <c r="C103" s="72">
        <f>D103+E103</f>
        <v>14600000000</v>
      </c>
      <c r="D103" s="72"/>
      <c r="E103" s="72">
        <v>14600000000</v>
      </c>
      <c r="F103" s="72">
        <f t="shared" si="19"/>
        <v>0</v>
      </c>
      <c r="G103" s="72"/>
      <c r="H103" s="72"/>
      <c r="I103" s="72"/>
      <c r="J103" s="103"/>
      <c r="K103" s="103"/>
      <c r="L103" s="103"/>
      <c r="M103" s="103"/>
      <c r="N103" s="103"/>
      <c r="O103" s="126">
        <f>F103/C103*100</f>
        <v>0</v>
      </c>
      <c r="P103" s="72"/>
      <c r="Q103" s="126">
        <f>H103/E103*100</f>
        <v>0</v>
      </c>
    </row>
    <row r="104" spans="1:17" ht="31.5">
      <c r="A104" s="46" t="s">
        <v>7</v>
      </c>
      <c r="B104" s="74" t="s">
        <v>173</v>
      </c>
      <c r="C104" s="72"/>
      <c r="D104" s="72"/>
      <c r="E104" s="72"/>
      <c r="F104" s="72">
        <f>400000+112001000</f>
        <v>112401000</v>
      </c>
      <c r="G104" s="72"/>
      <c r="H104" s="72"/>
      <c r="I104" s="103"/>
      <c r="J104" s="103"/>
      <c r="K104" s="103"/>
      <c r="L104" s="103"/>
      <c r="M104" s="103"/>
      <c r="N104" s="103"/>
      <c r="O104" s="126"/>
      <c r="P104" s="122"/>
      <c r="Q104" s="122"/>
    </row>
    <row r="105" spans="1:17" ht="15.75">
      <c r="A105" s="46" t="s">
        <v>17</v>
      </c>
      <c r="B105" s="74" t="s">
        <v>128</v>
      </c>
      <c r="C105" s="101">
        <f>D105+E105</f>
        <v>13342624000</v>
      </c>
      <c r="D105" s="101"/>
      <c r="E105" s="101">
        <v>13342624000</v>
      </c>
      <c r="F105" s="72">
        <f t="shared" si="19"/>
        <v>0</v>
      </c>
      <c r="G105" s="101"/>
      <c r="H105" s="101">
        <v>0</v>
      </c>
      <c r="I105" s="101"/>
      <c r="J105" s="101"/>
      <c r="K105" s="101"/>
      <c r="L105" s="101"/>
      <c r="M105" s="101"/>
      <c r="N105" s="101"/>
      <c r="O105" s="126"/>
      <c r="P105" s="116"/>
      <c r="Q105" s="116"/>
    </row>
    <row r="106" spans="1:17" ht="31.5">
      <c r="A106" s="46" t="s">
        <v>21</v>
      </c>
      <c r="B106" s="74" t="s">
        <v>239</v>
      </c>
      <c r="C106" s="101">
        <f>D106+E106</f>
        <v>53759368000</v>
      </c>
      <c r="D106" s="103"/>
      <c r="E106" s="72">
        <v>53759368000</v>
      </c>
      <c r="F106" s="71">
        <f t="shared" si="19"/>
        <v>0</v>
      </c>
      <c r="G106" s="103"/>
      <c r="H106" s="103"/>
      <c r="I106" s="103"/>
      <c r="J106" s="103"/>
      <c r="K106" s="103"/>
      <c r="L106" s="103"/>
      <c r="M106" s="103"/>
      <c r="N106" s="103"/>
      <c r="O106" s="126"/>
      <c r="P106" s="122"/>
      <c r="Q106" s="122"/>
    </row>
    <row r="107" spans="1:17" ht="47.25">
      <c r="A107" s="46" t="s">
        <v>52</v>
      </c>
      <c r="B107" s="74" t="s">
        <v>240</v>
      </c>
      <c r="C107" s="103"/>
      <c r="D107" s="103"/>
      <c r="E107" s="72"/>
      <c r="F107" s="72">
        <v>42114696735</v>
      </c>
      <c r="G107" s="72"/>
      <c r="H107" s="72"/>
      <c r="I107" s="103"/>
      <c r="J107" s="103"/>
      <c r="K107" s="103"/>
      <c r="L107" s="103"/>
      <c r="M107" s="103"/>
      <c r="N107" s="103"/>
      <c r="O107" s="126"/>
      <c r="P107" s="122"/>
      <c r="Q107" s="122"/>
    </row>
    <row r="108" spans="1:17" ht="31.5">
      <c r="A108" s="46" t="s">
        <v>86</v>
      </c>
      <c r="B108" s="74" t="s">
        <v>129</v>
      </c>
      <c r="C108" s="103"/>
      <c r="D108" s="103"/>
      <c r="E108" s="72"/>
      <c r="F108" s="72">
        <f>N108</f>
        <v>679305474764</v>
      </c>
      <c r="G108" s="72"/>
      <c r="H108" s="136"/>
      <c r="I108" s="103"/>
      <c r="J108" s="103"/>
      <c r="K108" s="103"/>
      <c r="L108" s="103"/>
      <c r="M108" s="103"/>
      <c r="N108" s="72">
        <f>681339536764-2034062000</f>
        <v>679305474764</v>
      </c>
      <c r="O108" s="122"/>
      <c r="P108" s="122"/>
      <c r="Q108" s="122"/>
    </row>
  </sheetData>
  <sheetProtection/>
  <mergeCells count="20">
    <mergeCell ref="P8:P9"/>
    <mergeCell ref="N8:N9"/>
    <mergeCell ref="F7:N7"/>
    <mergeCell ref="A7:A9"/>
    <mergeCell ref="B7:B9"/>
    <mergeCell ref="C7:E7"/>
    <mergeCell ref="C8:C9"/>
    <mergeCell ref="D8:D9"/>
    <mergeCell ref="E8:E9"/>
    <mergeCell ref="O8:O9"/>
    <mergeCell ref="A3:Q3"/>
    <mergeCell ref="A4:Q4"/>
    <mergeCell ref="O7:Q7"/>
    <mergeCell ref="I8:I9"/>
    <mergeCell ref="J8:J9"/>
    <mergeCell ref="K8:M8"/>
    <mergeCell ref="Q8:Q9"/>
    <mergeCell ref="F8:F9"/>
    <mergeCell ref="G8:G9"/>
    <mergeCell ref="H8:H9"/>
  </mergeCells>
  <printOptions/>
  <pageMargins left="0.31" right="0.21" top="0.28" bottom="0.32" header="0.17" footer="0.26"/>
  <pageSetup horizontalDpi="600" verticalDpi="600" orientation="landscape" paperSize="8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4.375" style="34" customWidth="1"/>
    <col min="2" max="2" width="21.75390625" style="34" customWidth="1"/>
    <col min="3" max="3" width="7.375" style="34" customWidth="1"/>
    <col min="4" max="4" width="7.625" style="34" customWidth="1"/>
    <col min="5" max="5" width="7.25390625" style="34" customWidth="1"/>
    <col min="6" max="6" width="6.875" style="34" customWidth="1"/>
    <col min="7" max="7" width="7.125" style="34" customWidth="1"/>
    <col min="8" max="8" width="6.00390625" style="34" customWidth="1"/>
    <col min="9" max="9" width="7.50390625" style="34" customWidth="1"/>
    <col min="10" max="10" width="8.50390625" style="34" customWidth="1"/>
    <col min="11" max="11" width="7.125" style="34" customWidth="1"/>
    <col min="12" max="12" width="6.875" style="34" customWidth="1"/>
    <col min="13" max="13" width="6.75390625" style="34" customWidth="1"/>
    <col min="14" max="14" width="6.125" style="34" customWidth="1"/>
    <col min="15" max="16" width="7.625" style="34" customWidth="1"/>
    <col min="17" max="17" width="8.125" style="34" customWidth="1"/>
    <col min="18" max="18" width="6.50390625" style="34" customWidth="1"/>
    <col min="19" max="19" width="8.375" style="34" customWidth="1"/>
    <col min="20" max="20" width="8.50390625" style="34" customWidth="1"/>
    <col min="21" max="16384" width="9.00390625" style="34" customWidth="1"/>
  </cols>
  <sheetData>
    <row r="1" spans="1:2" ht="16.5">
      <c r="A1" s="7" t="s">
        <v>1</v>
      </c>
      <c r="B1" s="20"/>
    </row>
    <row r="2" spans="1:24" ht="16.5">
      <c r="A2" s="7" t="s">
        <v>0</v>
      </c>
      <c r="B2" s="20"/>
      <c r="R2" s="39"/>
      <c r="T2" s="39"/>
      <c r="X2" s="39" t="s">
        <v>147</v>
      </c>
    </row>
    <row r="3" spans="1:26" ht="18.75" customHeight="1">
      <c r="A3" s="198" t="s">
        <v>341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6" ht="16.5">
      <c r="A4" s="191" t="s">
        <v>342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0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0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4:25" ht="12.75">
      <c r="X7" s="139"/>
      <c r="Y7" s="139" t="s">
        <v>95</v>
      </c>
    </row>
    <row r="8" spans="1:26" s="36" customFormat="1" ht="16.5" customHeight="1">
      <c r="A8" s="208" t="s">
        <v>2</v>
      </c>
      <c r="B8" s="210" t="s">
        <v>131</v>
      </c>
      <c r="C8" s="211" t="s">
        <v>24</v>
      </c>
      <c r="D8" s="211"/>
      <c r="E8" s="211"/>
      <c r="F8" s="211"/>
      <c r="G8" s="211"/>
      <c r="H8" s="211"/>
      <c r="I8" s="211"/>
      <c r="J8" s="211"/>
      <c r="K8" s="211" t="s">
        <v>25</v>
      </c>
      <c r="L8" s="211"/>
      <c r="M8" s="211"/>
      <c r="N8" s="211"/>
      <c r="O8" s="211"/>
      <c r="P8" s="211"/>
      <c r="Q8" s="211"/>
      <c r="R8" s="211"/>
      <c r="S8" s="208" t="s">
        <v>18</v>
      </c>
      <c r="T8" s="208"/>
      <c r="U8" s="208"/>
      <c r="V8" s="208"/>
      <c r="W8" s="208"/>
      <c r="X8" s="208"/>
      <c r="Y8" s="208"/>
      <c r="Z8" s="208"/>
    </row>
    <row r="9" spans="1:26" s="36" customFormat="1" ht="21" customHeight="1">
      <c r="A9" s="208"/>
      <c r="B9" s="210"/>
      <c r="C9" s="210" t="s">
        <v>97</v>
      </c>
      <c r="D9" s="208" t="s">
        <v>132</v>
      </c>
      <c r="E9" s="210" t="s">
        <v>133</v>
      </c>
      <c r="F9" s="210"/>
      <c r="G9" s="210"/>
      <c r="H9" s="210"/>
      <c r="I9" s="210"/>
      <c r="J9" s="210"/>
      <c r="K9" s="210" t="s">
        <v>97</v>
      </c>
      <c r="L9" s="208" t="s">
        <v>132</v>
      </c>
      <c r="M9" s="210" t="s">
        <v>133</v>
      </c>
      <c r="N9" s="210"/>
      <c r="O9" s="210"/>
      <c r="P9" s="210"/>
      <c r="Q9" s="210"/>
      <c r="R9" s="210"/>
      <c r="S9" s="208" t="s">
        <v>97</v>
      </c>
      <c r="T9" s="208" t="s">
        <v>132</v>
      </c>
      <c r="U9" s="208" t="s">
        <v>133</v>
      </c>
      <c r="V9" s="208"/>
      <c r="W9" s="208"/>
      <c r="X9" s="208"/>
      <c r="Y9" s="208"/>
      <c r="Z9" s="208"/>
    </row>
    <row r="10" spans="1:26" s="36" customFormat="1" ht="24.75" customHeight="1">
      <c r="A10" s="208"/>
      <c r="B10" s="210"/>
      <c r="C10" s="210"/>
      <c r="D10" s="208"/>
      <c r="E10" s="208" t="s">
        <v>97</v>
      </c>
      <c r="F10" s="208" t="s">
        <v>243</v>
      </c>
      <c r="G10" s="208"/>
      <c r="H10" s="208" t="s">
        <v>244</v>
      </c>
      <c r="I10" s="208" t="s">
        <v>245</v>
      </c>
      <c r="J10" s="208" t="s">
        <v>246</v>
      </c>
      <c r="K10" s="210"/>
      <c r="L10" s="208"/>
      <c r="M10" s="208" t="s">
        <v>97</v>
      </c>
      <c r="N10" s="208" t="s">
        <v>243</v>
      </c>
      <c r="O10" s="208"/>
      <c r="P10" s="208" t="s">
        <v>244</v>
      </c>
      <c r="Q10" s="208" t="s">
        <v>245</v>
      </c>
      <c r="R10" s="208" t="s">
        <v>246</v>
      </c>
      <c r="S10" s="208"/>
      <c r="T10" s="208"/>
      <c r="U10" s="208" t="s">
        <v>97</v>
      </c>
      <c r="V10" s="208" t="s">
        <v>243</v>
      </c>
      <c r="W10" s="208"/>
      <c r="X10" s="208" t="s">
        <v>244</v>
      </c>
      <c r="Y10" s="208" t="s">
        <v>245</v>
      </c>
      <c r="Z10" s="208" t="s">
        <v>246</v>
      </c>
    </row>
    <row r="11" spans="1:26" s="36" customFormat="1" ht="131.25" customHeight="1">
      <c r="A11" s="208"/>
      <c r="B11" s="210"/>
      <c r="C11" s="210"/>
      <c r="D11" s="208"/>
      <c r="E11" s="208"/>
      <c r="F11" s="171" t="s">
        <v>134</v>
      </c>
      <c r="G11" s="172" t="s">
        <v>135</v>
      </c>
      <c r="H11" s="208"/>
      <c r="I11" s="208"/>
      <c r="J11" s="208"/>
      <c r="K11" s="210"/>
      <c r="L11" s="208"/>
      <c r="M11" s="208"/>
      <c r="N11" s="171" t="s">
        <v>134</v>
      </c>
      <c r="O11" s="171" t="s">
        <v>135</v>
      </c>
      <c r="P11" s="208"/>
      <c r="Q11" s="208"/>
      <c r="R11" s="208"/>
      <c r="S11" s="208"/>
      <c r="T11" s="208"/>
      <c r="U11" s="208"/>
      <c r="V11" s="171" t="s">
        <v>134</v>
      </c>
      <c r="W11" s="171" t="s">
        <v>135</v>
      </c>
      <c r="X11" s="208"/>
      <c r="Y11" s="208"/>
      <c r="Z11" s="208"/>
    </row>
    <row r="12" spans="1:26" s="36" customFormat="1" ht="28.5" customHeight="1">
      <c r="A12" s="173" t="s">
        <v>3</v>
      </c>
      <c r="B12" s="173" t="s">
        <v>4</v>
      </c>
      <c r="C12" s="173">
        <v>1</v>
      </c>
      <c r="D12" s="173">
        <v>2</v>
      </c>
      <c r="E12" s="173" t="s">
        <v>247</v>
      </c>
      <c r="F12" s="173">
        <v>4</v>
      </c>
      <c r="G12" s="174">
        <v>5</v>
      </c>
      <c r="H12" s="173">
        <v>6</v>
      </c>
      <c r="I12" s="173">
        <v>7</v>
      </c>
      <c r="J12" s="173">
        <v>8</v>
      </c>
      <c r="K12" s="173">
        <v>9</v>
      </c>
      <c r="L12" s="173">
        <v>10</v>
      </c>
      <c r="M12" s="173" t="s">
        <v>248</v>
      </c>
      <c r="N12" s="173">
        <v>12</v>
      </c>
      <c r="O12" s="173">
        <v>13</v>
      </c>
      <c r="P12" s="173">
        <v>14</v>
      </c>
      <c r="Q12" s="173">
        <v>15</v>
      </c>
      <c r="R12" s="173">
        <v>16</v>
      </c>
      <c r="S12" s="173" t="s">
        <v>249</v>
      </c>
      <c r="T12" s="173" t="s">
        <v>250</v>
      </c>
      <c r="U12" s="173" t="s">
        <v>251</v>
      </c>
      <c r="V12" s="173" t="s">
        <v>252</v>
      </c>
      <c r="W12" s="173" t="s">
        <v>253</v>
      </c>
      <c r="X12" s="173" t="s">
        <v>254</v>
      </c>
      <c r="Y12" s="173" t="s">
        <v>255</v>
      </c>
      <c r="Z12" s="173" t="s">
        <v>256</v>
      </c>
    </row>
    <row r="13" spans="1:26" s="37" customFormat="1" ht="31.5" customHeight="1">
      <c r="A13" s="175"/>
      <c r="B13" s="175" t="s">
        <v>136</v>
      </c>
      <c r="C13" s="176">
        <f>SUM(C14:C23)</f>
        <v>30065632000</v>
      </c>
      <c r="D13" s="176">
        <f>SUM(D14:D23)</f>
        <v>20531125000</v>
      </c>
      <c r="E13" s="176">
        <f>SUM(E14:E23)</f>
        <v>9534507000</v>
      </c>
      <c r="F13" s="176">
        <f>SUM(F14:F23)</f>
        <v>0</v>
      </c>
      <c r="G13" s="176">
        <f>SUM(G14:G23)</f>
        <v>9534507000</v>
      </c>
      <c r="H13" s="176">
        <f aca="true" t="shared" si="0" ref="H13:R13">SUM(H14:H23)</f>
        <v>0</v>
      </c>
      <c r="I13" s="176">
        <f t="shared" si="0"/>
        <v>0</v>
      </c>
      <c r="J13" s="176">
        <f t="shared" si="0"/>
        <v>0</v>
      </c>
      <c r="K13" s="176">
        <f>SUM(K14:K23)</f>
        <v>42114696735</v>
      </c>
      <c r="L13" s="176">
        <f>SUM(L14:L23)</f>
        <v>20531125000</v>
      </c>
      <c r="M13" s="176">
        <f>N13+O13</f>
        <v>21583571735</v>
      </c>
      <c r="N13" s="177">
        <f t="shared" si="0"/>
        <v>0</v>
      </c>
      <c r="O13" s="176">
        <f t="shared" si="0"/>
        <v>21583571735</v>
      </c>
      <c r="P13" s="177">
        <f t="shared" si="0"/>
        <v>0</v>
      </c>
      <c r="Q13" s="177">
        <f t="shared" si="0"/>
        <v>0</v>
      </c>
      <c r="R13" s="176">
        <f t="shared" si="0"/>
        <v>0</v>
      </c>
      <c r="S13" s="178">
        <f>K13/C13</f>
        <v>1.400758737917101</v>
      </c>
      <c r="T13" s="178">
        <f>L13/D13</f>
        <v>1</v>
      </c>
      <c r="U13" s="178">
        <f>M13/E13</f>
        <v>2.2637323287926687</v>
      </c>
      <c r="V13" s="178"/>
      <c r="W13" s="178">
        <f>O13/G13</f>
        <v>2.2637323287926687</v>
      </c>
      <c r="X13" s="178"/>
      <c r="Y13" s="178"/>
      <c r="Z13" s="178"/>
    </row>
    <row r="14" spans="1:26" s="36" customFormat="1" ht="24.75" customHeight="1">
      <c r="A14" s="179">
        <v>1</v>
      </c>
      <c r="B14" s="180" t="s">
        <v>137</v>
      </c>
      <c r="C14" s="181">
        <f>D14+E14+H14+I14+J14</f>
        <v>3286876000</v>
      </c>
      <c r="D14" s="181">
        <v>1866442000</v>
      </c>
      <c r="E14" s="181">
        <f>F14+G14</f>
        <v>1420434000</v>
      </c>
      <c r="F14" s="181">
        <v>0</v>
      </c>
      <c r="G14" s="181">
        <f>279942000+1140492000</f>
        <v>1420434000</v>
      </c>
      <c r="H14" s="181"/>
      <c r="I14" s="181"/>
      <c r="J14" s="181"/>
      <c r="K14" s="181">
        <f>L14+M14</f>
        <v>4363545499</v>
      </c>
      <c r="L14" s="181">
        <v>1866442000</v>
      </c>
      <c r="M14" s="181">
        <f>N14+O14</f>
        <v>2497103499</v>
      </c>
      <c r="N14" s="182"/>
      <c r="O14" s="181">
        <v>2497103499</v>
      </c>
      <c r="P14" s="182"/>
      <c r="Q14" s="182"/>
      <c r="R14" s="181"/>
      <c r="S14" s="183">
        <f aca="true" t="shared" si="1" ref="S14:U23">K14/C14</f>
        <v>1.3275662054181538</v>
      </c>
      <c r="T14" s="183">
        <f>L14/D14</f>
        <v>1</v>
      </c>
      <c r="U14" s="183">
        <f>M14/E14</f>
        <v>1.7579862908097104</v>
      </c>
      <c r="V14" s="183"/>
      <c r="W14" s="183">
        <f>O14/G14</f>
        <v>1.7579862908097104</v>
      </c>
      <c r="X14" s="184"/>
      <c r="Y14" s="184"/>
      <c r="Z14" s="183"/>
    </row>
    <row r="15" spans="1:26" s="36" customFormat="1" ht="24.75" customHeight="1">
      <c r="A15" s="179">
        <v>2</v>
      </c>
      <c r="B15" s="180" t="s">
        <v>138</v>
      </c>
      <c r="C15" s="181">
        <f aca="true" t="shared" si="2" ref="C15:C20">D15+E15+H15+I15+J15</f>
        <v>2953546000</v>
      </c>
      <c r="D15" s="181">
        <v>1696251000</v>
      </c>
      <c r="E15" s="181">
        <f aca="true" t="shared" si="3" ref="E15:E23">F15+G15</f>
        <v>1257295000</v>
      </c>
      <c r="F15" s="181">
        <v>0</v>
      </c>
      <c r="G15" s="181">
        <f>158403000+1098892000</f>
        <v>1257295000</v>
      </c>
      <c r="H15" s="181"/>
      <c r="I15" s="181"/>
      <c r="J15" s="181"/>
      <c r="K15" s="181">
        <f aca="true" t="shared" si="4" ref="K15:K23">L15+M15</f>
        <v>3398446922</v>
      </c>
      <c r="L15" s="181">
        <v>1696251000</v>
      </c>
      <c r="M15" s="181">
        <f>N15+O15</f>
        <v>1702195922</v>
      </c>
      <c r="N15" s="182"/>
      <c r="O15" s="181">
        <v>1702195922</v>
      </c>
      <c r="P15" s="182"/>
      <c r="Q15" s="182"/>
      <c r="R15" s="181"/>
      <c r="S15" s="183">
        <f t="shared" si="1"/>
        <v>1.1506328061252473</v>
      </c>
      <c r="T15" s="183">
        <f>L15/D15</f>
        <v>1</v>
      </c>
      <c r="U15" s="183">
        <f t="shared" si="1"/>
        <v>1.3538556361076757</v>
      </c>
      <c r="V15" s="183"/>
      <c r="W15" s="183">
        <f>O15/G15</f>
        <v>1.3538556361076757</v>
      </c>
      <c r="X15" s="184"/>
      <c r="Y15" s="184"/>
      <c r="Z15" s="183"/>
    </row>
    <row r="16" spans="1:26" s="36" customFormat="1" ht="24.75" customHeight="1">
      <c r="A16" s="179">
        <v>3</v>
      </c>
      <c r="B16" s="180" t="s">
        <v>139</v>
      </c>
      <c r="C16" s="181">
        <f t="shared" si="2"/>
        <v>660206000</v>
      </c>
      <c r="D16" s="181">
        <v>334906000</v>
      </c>
      <c r="E16" s="181">
        <f t="shared" si="3"/>
        <v>325300000</v>
      </c>
      <c r="F16" s="181">
        <v>0</v>
      </c>
      <c r="G16" s="181">
        <v>325300000</v>
      </c>
      <c r="H16" s="181"/>
      <c r="I16" s="181"/>
      <c r="J16" s="181"/>
      <c r="K16" s="181">
        <f t="shared" si="4"/>
        <v>1806821071</v>
      </c>
      <c r="L16" s="181">
        <v>334906000</v>
      </c>
      <c r="M16" s="181">
        <f aca="true" t="shared" si="5" ref="M16:M23">N16+O16</f>
        <v>1471915071</v>
      </c>
      <c r="N16" s="182"/>
      <c r="O16" s="181">
        <v>1471915071</v>
      </c>
      <c r="P16" s="182"/>
      <c r="Q16" s="182"/>
      <c r="R16" s="181"/>
      <c r="S16" s="183">
        <f t="shared" si="1"/>
        <v>2.7367534845184687</v>
      </c>
      <c r="T16" s="183">
        <f t="shared" si="1"/>
        <v>1</v>
      </c>
      <c r="U16" s="183">
        <f t="shared" si="1"/>
        <v>4.524792717491546</v>
      </c>
      <c r="V16" s="183"/>
      <c r="W16" s="183">
        <f aca="true" t="shared" si="6" ref="W16:W23">O16/G16</f>
        <v>4.524792717491546</v>
      </c>
      <c r="X16" s="184"/>
      <c r="Y16" s="184"/>
      <c r="Z16" s="183"/>
    </row>
    <row r="17" spans="1:26" s="36" customFormat="1" ht="24.75" customHeight="1">
      <c r="A17" s="179">
        <v>4</v>
      </c>
      <c r="B17" s="180" t="s">
        <v>140</v>
      </c>
      <c r="C17" s="181">
        <f t="shared" si="2"/>
        <v>1770715000</v>
      </c>
      <c r="D17" s="181">
        <v>661423000</v>
      </c>
      <c r="E17" s="181">
        <f t="shared" si="3"/>
        <v>1109292000</v>
      </c>
      <c r="F17" s="181">
        <v>0</v>
      </c>
      <c r="G17" s="181">
        <v>1109292000</v>
      </c>
      <c r="H17" s="181"/>
      <c r="I17" s="181"/>
      <c r="J17" s="181"/>
      <c r="K17" s="181">
        <f t="shared" si="4"/>
        <v>2702909766</v>
      </c>
      <c r="L17" s="181">
        <v>661423000</v>
      </c>
      <c r="M17" s="181">
        <f t="shared" si="5"/>
        <v>2041486766</v>
      </c>
      <c r="N17" s="182"/>
      <c r="O17" s="181">
        <v>2041486766</v>
      </c>
      <c r="P17" s="182"/>
      <c r="Q17" s="182"/>
      <c r="R17" s="181"/>
      <c r="S17" s="183">
        <f t="shared" si="1"/>
        <v>1.5264510471758583</v>
      </c>
      <c r="T17" s="183">
        <f t="shared" si="1"/>
        <v>1</v>
      </c>
      <c r="U17" s="183">
        <f t="shared" si="1"/>
        <v>1.8403511122409608</v>
      </c>
      <c r="V17" s="183"/>
      <c r="W17" s="183">
        <f t="shared" si="6"/>
        <v>1.8403511122409608</v>
      </c>
      <c r="X17" s="184"/>
      <c r="Y17" s="184"/>
      <c r="Z17" s="183"/>
    </row>
    <row r="18" spans="1:26" s="36" customFormat="1" ht="24.75" customHeight="1">
      <c r="A18" s="179">
        <v>5</v>
      </c>
      <c r="B18" s="180" t="s">
        <v>141</v>
      </c>
      <c r="C18" s="181">
        <f t="shared" si="2"/>
        <v>2894965000</v>
      </c>
      <c r="D18" s="181">
        <v>1009820000</v>
      </c>
      <c r="E18" s="181">
        <f t="shared" si="3"/>
        <v>1885145000</v>
      </c>
      <c r="F18" s="181">
        <v>0</v>
      </c>
      <c r="G18" s="181">
        <f>678053000+1207092000</f>
        <v>1885145000</v>
      </c>
      <c r="H18" s="181"/>
      <c r="I18" s="181"/>
      <c r="J18" s="181"/>
      <c r="K18" s="181">
        <f t="shared" si="4"/>
        <v>4241685330</v>
      </c>
      <c r="L18" s="181">
        <v>1009820000</v>
      </c>
      <c r="M18" s="181">
        <f t="shared" si="5"/>
        <v>3231865330</v>
      </c>
      <c r="N18" s="182"/>
      <c r="O18" s="181">
        <v>3231865330</v>
      </c>
      <c r="P18" s="182"/>
      <c r="Q18" s="182"/>
      <c r="R18" s="181"/>
      <c r="S18" s="183">
        <f t="shared" si="1"/>
        <v>1.4651939937097684</v>
      </c>
      <c r="T18" s="183">
        <f t="shared" si="1"/>
        <v>1</v>
      </c>
      <c r="U18" s="183">
        <f t="shared" si="1"/>
        <v>1.7143855406348052</v>
      </c>
      <c r="V18" s="183"/>
      <c r="W18" s="183">
        <f t="shared" si="6"/>
        <v>1.7143855406348052</v>
      </c>
      <c r="X18" s="184"/>
      <c r="Y18" s="184"/>
      <c r="Z18" s="183"/>
    </row>
    <row r="19" spans="1:26" s="36" customFormat="1" ht="24.75" customHeight="1">
      <c r="A19" s="179">
        <v>6</v>
      </c>
      <c r="B19" s="180" t="s">
        <v>142</v>
      </c>
      <c r="C19" s="181">
        <f t="shared" si="2"/>
        <v>3764191000</v>
      </c>
      <c r="D19" s="181">
        <v>2130742000</v>
      </c>
      <c r="E19" s="181">
        <f t="shared" si="3"/>
        <v>1633449000</v>
      </c>
      <c r="F19" s="181">
        <v>0</v>
      </c>
      <c r="G19" s="181">
        <f>354357000+1279092000</f>
        <v>1633449000</v>
      </c>
      <c r="H19" s="181"/>
      <c r="I19" s="181"/>
      <c r="J19" s="181"/>
      <c r="K19" s="181">
        <f t="shared" si="4"/>
        <v>5135545458</v>
      </c>
      <c r="L19" s="181">
        <v>2130742000</v>
      </c>
      <c r="M19" s="181">
        <f t="shared" si="5"/>
        <v>3004803458</v>
      </c>
      <c r="N19" s="182"/>
      <c r="O19" s="181">
        <v>3004803458</v>
      </c>
      <c r="P19" s="182"/>
      <c r="Q19" s="182"/>
      <c r="R19" s="181"/>
      <c r="S19" s="183">
        <f t="shared" si="1"/>
        <v>1.3643158537916913</v>
      </c>
      <c r="T19" s="183">
        <f t="shared" si="1"/>
        <v>1</v>
      </c>
      <c r="U19" s="183">
        <f t="shared" si="1"/>
        <v>1.8395453166887978</v>
      </c>
      <c r="V19" s="183"/>
      <c r="W19" s="183">
        <f t="shared" si="6"/>
        <v>1.8395453166887978</v>
      </c>
      <c r="X19" s="184"/>
      <c r="Y19" s="184"/>
      <c r="Z19" s="183"/>
    </row>
    <row r="20" spans="1:26" s="36" customFormat="1" ht="24.75" customHeight="1">
      <c r="A20" s="179">
        <v>7</v>
      </c>
      <c r="B20" s="180" t="s">
        <v>143</v>
      </c>
      <c r="C20" s="181">
        <f t="shared" si="2"/>
        <v>3827587000</v>
      </c>
      <c r="D20" s="181">
        <v>2668895000</v>
      </c>
      <c r="E20" s="181">
        <f t="shared" si="3"/>
        <v>1158692000</v>
      </c>
      <c r="F20" s="181">
        <v>0</v>
      </c>
      <c r="G20" s="181">
        <v>1158692000</v>
      </c>
      <c r="H20" s="181"/>
      <c r="I20" s="181"/>
      <c r="J20" s="181"/>
      <c r="K20" s="181">
        <f t="shared" si="4"/>
        <v>4839932279</v>
      </c>
      <c r="L20" s="181">
        <v>2668895000</v>
      </c>
      <c r="M20" s="181">
        <f t="shared" si="5"/>
        <v>2171037279</v>
      </c>
      <c r="N20" s="182"/>
      <c r="O20" s="181">
        <v>2171037279</v>
      </c>
      <c r="P20" s="182"/>
      <c r="Q20" s="182"/>
      <c r="R20" s="181"/>
      <c r="S20" s="183">
        <f t="shared" si="1"/>
        <v>1.264486549619904</v>
      </c>
      <c r="T20" s="183">
        <f t="shared" si="1"/>
        <v>1</v>
      </c>
      <c r="U20" s="183">
        <f t="shared" si="1"/>
        <v>1.873696615666631</v>
      </c>
      <c r="V20" s="183"/>
      <c r="W20" s="183">
        <f t="shared" si="6"/>
        <v>1.873696615666631</v>
      </c>
      <c r="X20" s="184"/>
      <c r="Y20" s="184"/>
      <c r="Z20" s="183"/>
    </row>
    <row r="21" spans="1:26" s="36" customFormat="1" ht="24.75" customHeight="1">
      <c r="A21" s="179">
        <v>8</v>
      </c>
      <c r="B21" s="180" t="s">
        <v>144</v>
      </c>
      <c r="C21" s="181">
        <f>D21+E21+H21+I21</f>
        <v>3613182000</v>
      </c>
      <c r="D21" s="181">
        <v>3366882000</v>
      </c>
      <c r="E21" s="181">
        <f t="shared" si="3"/>
        <v>246300000</v>
      </c>
      <c r="F21" s="181">
        <v>0</v>
      </c>
      <c r="G21" s="181">
        <v>246300000</v>
      </c>
      <c r="H21" s="181"/>
      <c r="I21" s="181"/>
      <c r="J21" s="181"/>
      <c r="K21" s="181">
        <f t="shared" si="4"/>
        <v>4785657566</v>
      </c>
      <c r="L21" s="181">
        <v>3366882000</v>
      </c>
      <c r="M21" s="181">
        <f t="shared" si="5"/>
        <v>1418775566</v>
      </c>
      <c r="N21" s="182"/>
      <c r="O21" s="181">
        <v>1418775566</v>
      </c>
      <c r="P21" s="182"/>
      <c r="Q21" s="182"/>
      <c r="R21" s="181"/>
      <c r="S21" s="183">
        <f t="shared" si="1"/>
        <v>1.3244994484086325</v>
      </c>
      <c r="T21" s="183">
        <f t="shared" si="1"/>
        <v>1</v>
      </c>
      <c r="U21" s="183">
        <f t="shared" si="1"/>
        <v>5.760355525781567</v>
      </c>
      <c r="V21" s="183"/>
      <c r="W21" s="183">
        <f t="shared" si="6"/>
        <v>5.760355525781567</v>
      </c>
      <c r="X21" s="184"/>
      <c r="Y21" s="184"/>
      <c r="Z21" s="183"/>
    </row>
    <row r="22" spans="1:26" s="36" customFormat="1" ht="24.75" customHeight="1">
      <c r="A22" s="179">
        <v>9</v>
      </c>
      <c r="B22" s="180" t="s">
        <v>145</v>
      </c>
      <c r="C22" s="181">
        <f>D22+E22+H22+I22</f>
        <v>3690782000</v>
      </c>
      <c r="D22" s="181">
        <v>3466482000</v>
      </c>
      <c r="E22" s="181">
        <f t="shared" si="3"/>
        <v>224300000</v>
      </c>
      <c r="F22" s="181">
        <v>0</v>
      </c>
      <c r="G22" s="181">
        <v>224300000</v>
      </c>
      <c r="H22" s="181"/>
      <c r="I22" s="181"/>
      <c r="J22" s="181"/>
      <c r="K22" s="181">
        <f t="shared" si="4"/>
        <v>5257335319</v>
      </c>
      <c r="L22" s="181">
        <v>3466482000</v>
      </c>
      <c r="M22" s="181">
        <f>N22+O22</f>
        <v>1790853319</v>
      </c>
      <c r="N22" s="182"/>
      <c r="O22" s="181">
        <v>1790853319</v>
      </c>
      <c r="P22" s="182"/>
      <c r="Q22" s="182"/>
      <c r="R22" s="181"/>
      <c r="S22" s="183">
        <f t="shared" si="1"/>
        <v>1.4244502436069104</v>
      </c>
      <c r="T22" s="183">
        <f t="shared" si="1"/>
        <v>1</v>
      </c>
      <c r="U22" s="183">
        <f t="shared" si="1"/>
        <v>7.984187779759251</v>
      </c>
      <c r="V22" s="183"/>
      <c r="W22" s="183">
        <f t="shared" si="6"/>
        <v>7.984187779759251</v>
      </c>
      <c r="X22" s="184"/>
      <c r="Y22" s="184"/>
      <c r="Z22" s="183"/>
    </row>
    <row r="23" spans="1:26" s="36" customFormat="1" ht="24.75" customHeight="1">
      <c r="A23" s="179">
        <v>10</v>
      </c>
      <c r="B23" s="180" t="s">
        <v>146</v>
      </c>
      <c r="C23" s="181">
        <f>D23+E23+H23+I23</f>
        <v>3603582000</v>
      </c>
      <c r="D23" s="181">
        <v>3329282000</v>
      </c>
      <c r="E23" s="181">
        <f t="shared" si="3"/>
        <v>274300000</v>
      </c>
      <c r="F23" s="181">
        <v>0</v>
      </c>
      <c r="G23" s="181">
        <v>274300000</v>
      </c>
      <c r="H23" s="181"/>
      <c r="I23" s="181"/>
      <c r="J23" s="181"/>
      <c r="K23" s="181">
        <f t="shared" si="4"/>
        <v>5582817525</v>
      </c>
      <c r="L23" s="181">
        <v>3329282000</v>
      </c>
      <c r="M23" s="181">
        <f t="shared" si="5"/>
        <v>2253535525</v>
      </c>
      <c r="N23" s="182"/>
      <c r="O23" s="181">
        <v>2253535525</v>
      </c>
      <c r="P23" s="182"/>
      <c r="Q23" s="182"/>
      <c r="R23" s="181"/>
      <c r="S23" s="183">
        <f t="shared" si="1"/>
        <v>1.5492411508881996</v>
      </c>
      <c r="T23" s="183">
        <f t="shared" si="1"/>
        <v>1</v>
      </c>
      <c r="U23" s="183">
        <f t="shared" si="1"/>
        <v>8.215587039737514</v>
      </c>
      <c r="V23" s="183"/>
      <c r="W23" s="183">
        <f t="shared" si="6"/>
        <v>8.215587039737514</v>
      </c>
      <c r="X23" s="184"/>
      <c r="Y23" s="184"/>
      <c r="Z23" s="183"/>
    </row>
    <row r="24" ht="27" customHeight="1">
      <c r="A24" s="38"/>
    </row>
  </sheetData>
  <sheetProtection/>
  <mergeCells count="32">
    <mergeCell ref="Y10:Y11"/>
    <mergeCell ref="S8:Z8"/>
    <mergeCell ref="S9:S11"/>
    <mergeCell ref="Z10:Z11"/>
    <mergeCell ref="K9:K11"/>
    <mergeCell ref="L9:L11"/>
    <mergeCell ref="E9:J9"/>
    <mergeCell ref="F10:G10"/>
    <mergeCell ref="T9:T11"/>
    <mergeCell ref="I10:I11"/>
    <mergeCell ref="J10:J11"/>
    <mergeCell ref="C8:J8"/>
    <mergeCell ref="Q10:Q11"/>
    <mergeCell ref="R10:R11"/>
    <mergeCell ref="C9:C11"/>
    <mergeCell ref="D9:D11"/>
    <mergeCell ref="K8:R8"/>
    <mergeCell ref="M9:R9"/>
    <mergeCell ref="M10:M11"/>
    <mergeCell ref="E10:E11"/>
    <mergeCell ref="H10:H11"/>
    <mergeCell ref="N10:O10"/>
    <mergeCell ref="A3:Z3"/>
    <mergeCell ref="A4:Z4"/>
    <mergeCell ref="P10:P11"/>
    <mergeCell ref="U10:U11"/>
    <mergeCell ref="V10:W10"/>
    <mergeCell ref="X10:X11"/>
    <mergeCell ref="U9:Z9"/>
    <mergeCell ref="A5:T5"/>
    <mergeCell ref="A8:A11"/>
    <mergeCell ref="B8:B11"/>
  </mergeCells>
  <printOptions/>
  <pageMargins left="0.37" right="0.25" top="0.26" bottom="1" header="0.19" footer="0.5"/>
  <pageSetup horizontalDpi="600" verticalDpi="6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X9" sqref="X9"/>
    </sheetView>
  </sheetViews>
  <sheetFormatPr defaultColWidth="9.00390625" defaultRowHeight="15.75"/>
  <cols>
    <col min="1" max="1" width="5.50390625" style="0" customWidth="1"/>
    <col min="2" max="2" width="22.375" style="0" customWidth="1"/>
    <col min="3" max="3" width="6.375" style="0" customWidth="1"/>
    <col min="4" max="4" width="6.75390625" style="0" customWidth="1"/>
    <col min="5" max="5" width="5.625" style="0" customWidth="1"/>
    <col min="6" max="6" width="5.50390625" style="0" customWidth="1"/>
    <col min="7" max="7" width="7.00390625" style="0" customWidth="1"/>
    <col min="8" max="8" width="6.625" style="0" customWidth="1"/>
    <col min="9" max="9" width="5.875" style="0" customWidth="1"/>
    <col min="10" max="10" width="6.875" style="0" customWidth="1"/>
    <col min="11" max="11" width="6.75390625" style="0" customWidth="1"/>
    <col min="12" max="12" width="6.625" style="0" customWidth="1"/>
    <col min="13" max="13" width="5.875" style="0" customWidth="1"/>
    <col min="14" max="14" width="6.125" style="0" customWidth="1"/>
    <col min="15" max="15" width="6.00390625" style="0" customWidth="1"/>
    <col min="16" max="16" width="5.625" style="0" customWidth="1"/>
    <col min="17" max="17" width="5.00390625" style="0" customWidth="1"/>
    <col min="18" max="18" width="7.375" style="0" customWidth="1"/>
    <col min="19" max="19" width="8.125" style="0" customWidth="1"/>
    <col min="20" max="20" width="7.875" style="0" customWidth="1"/>
    <col min="21" max="21" width="6.625" style="0" customWidth="1"/>
  </cols>
  <sheetData>
    <row r="1" spans="1:21" ht="16.5">
      <c r="A1" s="7" t="s">
        <v>1</v>
      </c>
      <c r="B1" s="20"/>
      <c r="R1" s="8" t="s">
        <v>164</v>
      </c>
      <c r="U1" s="44"/>
    </row>
    <row r="2" spans="1:21" ht="16.5">
      <c r="A2" s="7" t="s">
        <v>0</v>
      </c>
      <c r="B2" s="20"/>
      <c r="U2" s="40"/>
    </row>
    <row r="3" ht="9.75" customHeight="1">
      <c r="U3" s="40"/>
    </row>
    <row r="4" spans="1:21" ht="20.25" customHeight="1">
      <c r="A4" s="198" t="s">
        <v>343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</row>
    <row r="5" spans="1:21" ht="18.75" customHeight="1">
      <c r="A5" s="191" t="s">
        <v>344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ht="15.75">
      <c r="U6" s="41" t="s">
        <v>95</v>
      </c>
    </row>
    <row r="7" spans="1:21" ht="19.5" customHeight="1">
      <c r="A7" s="192" t="s">
        <v>2</v>
      </c>
      <c r="B7" s="192" t="s">
        <v>59</v>
      </c>
      <c r="C7" s="212" t="s">
        <v>24</v>
      </c>
      <c r="D7" s="212"/>
      <c r="E7" s="212"/>
      <c r="F7" s="212"/>
      <c r="G7" s="212" t="s">
        <v>25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 t="s">
        <v>18</v>
      </c>
      <c r="S7" s="212"/>
      <c r="T7" s="212"/>
      <c r="U7" s="212"/>
    </row>
    <row r="8" spans="1:21" ht="22.5" customHeight="1">
      <c r="A8" s="192"/>
      <c r="B8" s="192"/>
      <c r="C8" s="212" t="s">
        <v>97</v>
      </c>
      <c r="D8" s="212" t="s">
        <v>148</v>
      </c>
      <c r="E8" s="212"/>
      <c r="F8" s="212" t="s">
        <v>149</v>
      </c>
      <c r="G8" s="213" t="s">
        <v>97</v>
      </c>
      <c r="H8" s="213" t="s">
        <v>148</v>
      </c>
      <c r="I8" s="213"/>
      <c r="J8" s="212" t="s">
        <v>313</v>
      </c>
      <c r="K8" s="212"/>
      <c r="L8" s="212"/>
      <c r="M8" s="212"/>
      <c r="N8" s="212"/>
      <c r="O8" s="212"/>
      <c r="P8" s="212"/>
      <c r="Q8" s="212" t="s">
        <v>149</v>
      </c>
      <c r="R8" s="212" t="s">
        <v>97</v>
      </c>
      <c r="S8" s="212" t="s">
        <v>148</v>
      </c>
      <c r="T8" s="212"/>
      <c r="U8" s="212" t="s">
        <v>149</v>
      </c>
    </row>
    <row r="9" spans="1:21" ht="19.5" customHeight="1">
      <c r="A9" s="192"/>
      <c r="B9" s="192"/>
      <c r="C9" s="212"/>
      <c r="D9" s="213" t="s">
        <v>150</v>
      </c>
      <c r="E9" s="213" t="s">
        <v>151</v>
      </c>
      <c r="F9" s="212"/>
      <c r="G9" s="213"/>
      <c r="H9" s="213" t="s">
        <v>150</v>
      </c>
      <c r="I9" s="213" t="s">
        <v>151</v>
      </c>
      <c r="J9" s="213" t="s">
        <v>97</v>
      </c>
      <c r="K9" s="213" t="s">
        <v>69</v>
      </c>
      <c r="L9" s="213"/>
      <c r="M9" s="213"/>
      <c r="N9" s="213" t="s">
        <v>151</v>
      </c>
      <c r="O9" s="213"/>
      <c r="P9" s="213"/>
      <c r="Q9" s="212"/>
      <c r="R9" s="212"/>
      <c r="S9" s="213" t="s">
        <v>69</v>
      </c>
      <c r="T9" s="213" t="s">
        <v>152</v>
      </c>
      <c r="U9" s="212"/>
    </row>
    <row r="10" spans="1:21" ht="15.75" customHeight="1">
      <c r="A10" s="192"/>
      <c r="B10" s="192"/>
      <c r="C10" s="212"/>
      <c r="D10" s="213"/>
      <c r="E10" s="213"/>
      <c r="F10" s="212"/>
      <c r="G10" s="213"/>
      <c r="H10" s="213"/>
      <c r="I10" s="213"/>
      <c r="J10" s="213"/>
      <c r="K10" s="213" t="s">
        <v>97</v>
      </c>
      <c r="L10" s="213" t="s">
        <v>153</v>
      </c>
      <c r="M10" s="213"/>
      <c r="N10" s="213" t="s">
        <v>97</v>
      </c>
      <c r="O10" s="213" t="s">
        <v>153</v>
      </c>
      <c r="P10" s="213"/>
      <c r="Q10" s="212"/>
      <c r="R10" s="212"/>
      <c r="S10" s="213"/>
      <c r="T10" s="213"/>
      <c r="U10" s="212"/>
    </row>
    <row r="11" spans="1:21" ht="44.25" customHeight="1">
      <c r="A11" s="192"/>
      <c r="B11" s="192"/>
      <c r="C11" s="212"/>
      <c r="D11" s="213"/>
      <c r="E11" s="213"/>
      <c r="F11" s="212"/>
      <c r="G11" s="213"/>
      <c r="H11" s="213"/>
      <c r="I11" s="213"/>
      <c r="J11" s="213"/>
      <c r="K11" s="213"/>
      <c r="L11" s="137" t="s">
        <v>135</v>
      </c>
      <c r="M11" s="137" t="s">
        <v>134</v>
      </c>
      <c r="N11" s="213"/>
      <c r="O11" s="137" t="s">
        <v>135</v>
      </c>
      <c r="P11" s="137" t="s">
        <v>134</v>
      </c>
      <c r="Q11" s="212"/>
      <c r="R11" s="212"/>
      <c r="S11" s="213"/>
      <c r="T11" s="213"/>
      <c r="U11" s="212"/>
    </row>
    <row r="12" spans="1:21" s="42" customFormat="1" ht="21" customHeight="1">
      <c r="A12" s="141" t="s">
        <v>3</v>
      </c>
      <c r="B12" s="141" t="s">
        <v>4</v>
      </c>
      <c r="C12" s="141">
        <v>1</v>
      </c>
      <c r="D12" s="141">
        <v>2</v>
      </c>
      <c r="E12" s="141">
        <v>3</v>
      </c>
      <c r="F12" s="141">
        <v>4</v>
      </c>
      <c r="G12" s="141">
        <v>5</v>
      </c>
      <c r="H12" s="141">
        <v>6</v>
      </c>
      <c r="I12" s="141">
        <v>7</v>
      </c>
      <c r="J12" s="141" t="s">
        <v>154</v>
      </c>
      <c r="K12" s="141">
        <v>9</v>
      </c>
      <c r="L12" s="141">
        <v>10</v>
      </c>
      <c r="M12" s="141">
        <v>11</v>
      </c>
      <c r="N12" s="141">
        <v>12</v>
      </c>
      <c r="O12" s="141">
        <v>13</v>
      </c>
      <c r="P12" s="141">
        <v>14</v>
      </c>
      <c r="Q12" s="141">
        <v>15</v>
      </c>
      <c r="R12" s="141" t="s">
        <v>155</v>
      </c>
      <c r="S12" s="141" t="s">
        <v>156</v>
      </c>
      <c r="T12" s="141" t="s">
        <v>157</v>
      </c>
      <c r="U12" s="141" t="s">
        <v>158</v>
      </c>
    </row>
    <row r="13" spans="1:21" s="10" customFormat="1" ht="28.5" customHeight="1">
      <c r="A13" s="140"/>
      <c r="B13" s="140" t="s">
        <v>136</v>
      </c>
      <c r="C13" s="142">
        <f>D13+E13</f>
        <v>930000000</v>
      </c>
      <c r="D13" s="142">
        <f>D14+D19</f>
        <v>0</v>
      </c>
      <c r="E13" s="142">
        <f>E14+E19</f>
        <v>930000000</v>
      </c>
      <c r="F13" s="142"/>
      <c r="G13" s="142">
        <f>H13+I13</f>
        <v>780000000</v>
      </c>
      <c r="H13" s="142">
        <f>H14+H19</f>
        <v>0</v>
      </c>
      <c r="I13" s="142">
        <f>I14+I19</f>
        <v>780000000</v>
      </c>
      <c r="J13" s="142">
        <f>K13+N13</f>
        <v>780000000</v>
      </c>
      <c r="K13" s="142">
        <f>K14+K19</f>
        <v>0</v>
      </c>
      <c r="L13" s="142">
        <f>L14+L19</f>
        <v>0</v>
      </c>
      <c r="M13" s="142"/>
      <c r="N13" s="142">
        <f>O13+P13</f>
        <v>780000000</v>
      </c>
      <c r="O13" s="142">
        <f>O14+O19</f>
        <v>780000000</v>
      </c>
      <c r="P13" s="142"/>
      <c r="Q13" s="142"/>
      <c r="R13" s="143">
        <f>G13/C13</f>
        <v>0.8387096774193549</v>
      </c>
      <c r="S13" s="143"/>
      <c r="T13" s="143">
        <f>I13/E13</f>
        <v>0.8387096774193549</v>
      </c>
      <c r="U13" s="144"/>
    </row>
    <row r="14" spans="1:21" s="45" customFormat="1" ht="27.75" customHeight="1">
      <c r="A14" s="140" t="s">
        <v>6</v>
      </c>
      <c r="B14" s="145" t="s">
        <v>61</v>
      </c>
      <c r="C14" s="142">
        <f>D14+E14</f>
        <v>500000000</v>
      </c>
      <c r="D14" s="142">
        <f>D15+D16+D17</f>
        <v>0</v>
      </c>
      <c r="E14" s="142">
        <f>E15+E16+E17</f>
        <v>500000000</v>
      </c>
      <c r="F14" s="142">
        <f>F15+F16</f>
        <v>0</v>
      </c>
      <c r="G14" s="142">
        <f aca="true" t="shared" si="0" ref="G14:O14">G15+G16+G17</f>
        <v>500000000</v>
      </c>
      <c r="H14" s="142">
        <f t="shared" si="0"/>
        <v>0</v>
      </c>
      <c r="I14" s="142">
        <f t="shared" si="0"/>
        <v>500000000</v>
      </c>
      <c r="J14" s="142">
        <f t="shared" si="0"/>
        <v>500000000</v>
      </c>
      <c r="K14" s="142">
        <f t="shared" si="0"/>
        <v>0</v>
      </c>
      <c r="L14" s="142">
        <f t="shared" si="0"/>
        <v>0</v>
      </c>
      <c r="M14" s="142">
        <f t="shared" si="0"/>
        <v>0</v>
      </c>
      <c r="N14" s="142">
        <f t="shared" si="0"/>
        <v>500000000</v>
      </c>
      <c r="O14" s="142">
        <f t="shared" si="0"/>
        <v>500000000</v>
      </c>
      <c r="P14" s="142"/>
      <c r="Q14" s="142"/>
      <c r="R14" s="143">
        <f>G14/C14</f>
        <v>1</v>
      </c>
      <c r="S14" s="143"/>
      <c r="T14" s="143">
        <f>I14/E14</f>
        <v>1</v>
      </c>
      <c r="U14" s="144"/>
    </row>
    <row r="15" spans="1:21" s="10" customFormat="1" ht="49.5" customHeight="1">
      <c r="A15" s="140" t="s">
        <v>159</v>
      </c>
      <c r="B15" s="145" t="s">
        <v>160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  <c r="S15" s="143"/>
      <c r="T15" s="143"/>
      <c r="U15" s="144"/>
    </row>
    <row r="16" spans="1:21" s="43" customFormat="1" ht="34.5" customHeight="1">
      <c r="A16" s="140" t="s">
        <v>161</v>
      </c>
      <c r="B16" s="145" t="s">
        <v>162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7"/>
      <c r="S16" s="147"/>
      <c r="T16" s="143"/>
      <c r="U16" s="144"/>
    </row>
    <row r="17" spans="1:21" s="43" customFormat="1" ht="49.5" customHeight="1">
      <c r="A17" s="140" t="s">
        <v>220</v>
      </c>
      <c r="B17" s="145" t="s">
        <v>314</v>
      </c>
      <c r="C17" s="142">
        <f>D17+E17</f>
        <v>500000000</v>
      </c>
      <c r="D17" s="142">
        <f>D18</f>
        <v>0</v>
      </c>
      <c r="E17" s="142">
        <f>E18</f>
        <v>500000000</v>
      </c>
      <c r="F17" s="142"/>
      <c r="G17" s="142">
        <f>G18</f>
        <v>500000000</v>
      </c>
      <c r="H17" s="142">
        <f>H18</f>
        <v>0</v>
      </c>
      <c r="I17" s="142">
        <f>I18</f>
        <v>500000000</v>
      </c>
      <c r="J17" s="142">
        <f>K17+N17</f>
        <v>500000000</v>
      </c>
      <c r="K17" s="142">
        <f>K18</f>
        <v>0</v>
      </c>
      <c r="L17" s="142">
        <f>L18</f>
        <v>0</v>
      </c>
      <c r="M17" s="142"/>
      <c r="N17" s="142">
        <f>N18</f>
        <v>500000000</v>
      </c>
      <c r="O17" s="142">
        <f>O18</f>
        <v>500000000</v>
      </c>
      <c r="P17" s="142"/>
      <c r="Q17" s="142"/>
      <c r="R17" s="147">
        <f aca="true" t="shared" si="1" ref="R17:R23">G17/C17</f>
        <v>1</v>
      </c>
      <c r="S17" s="147"/>
      <c r="T17" s="148">
        <f aca="true" t="shared" si="2" ref="T17:T23">I17/E17</f>
        <v>1</v>
      </c>
      <c r="U17" s="144"/>
    </row>
    <row r="18" spans="1:21" s="10" customFormat="1" ht="29.25" customHeight="1">
      <c r="A18" s="149"/>
      <c r="B18" s="151" t="s">
        <v>315</v>
      </c>
      <c r="C18" s="146">
        <f>D18+E18</f>
        <v>500000000</v>
      </c>
      <c r="D18" s="146"/>
      <c r="E18" s="146">
        <v>500000000</v>
      </c>
      <c r="F18" s="146"/>
      <c r="G18" s="146">
        <f>H18+I18</f>
        <v>500000000</v>
      </c>
      <c r="H18" s="146">
        <f>K18</f>
        <v>0</v>
      </c>
      <c r="I18" s="146">
        <f>J18</f>
        <v>500000000</v>
      </c>
      <c r="J18" s="146">
        <f>K18+N18</f>
        <v>500000000</v>
      </c>
      <c r="K18" s="146">
        <f>L18+M18</f>
        <v>0</v>
      </c>
      <c r="L18" s="146"/>
      <c r="M18" s="146"/>
      <c r="N18" s="146">
        <f>O18+P18</f>
        <v>500000000</v>
      </c>
      <c r="O18" s="146">
        <v>500000000</v>
      </c>
      <c r="P18" s="146"/>
      <c r="Q18" s="146"/>
      <c r="R18" s="148">
        <f t="shared" si="1"/>
        <v>1</v>
      </c>
      <c r="S18" s="148"/>
      <c r="T18" s="148">
        <f t="shared" si="2"/>
        <v>1</v>
      </c>
      <c r="U18" s="150"/>
    </row>
    <row r="19" spans="1:21" s="43" customFormat="1" ht="24" customHeight="1">
      <c r="A19" s="140" t="s">
        <v>7</v>
      </c>
      <c r="B19" s="145" t="s">
        <v>163</v>
      </c>
      <c r="C19" s="142">
        <f>C20+C22+C24</f>
        <v>430000000</v>
      </c>
      <c r="D19" s="142">
        <f aca="true" t="shared" si="3" ref="D19:S19">D20+D22+D24</f>
        <v>0</v>
      </c>
      <c r="E19" s="142">
        <f t="shared" si="3"/>
        <v>430000000</v>
      </c>
      <c r="F19" s="142">
        <f t="shared" si="3"/>
        <v>0</v>
      </c>
      <c r="G19" s="142">
        <f t="shared" si="3"/>
        <v>280000000</v>
      </c>
      <c r="H19" s="142">
        <f t="shared" si="3"/>
        <v>0</v>
      </c>
      <c r="I19" s="142">
        <f t="shared" si="3"/>
        <v>280000000</v>
      </c>
      <c r="J19" s="142">
        <f t="shared" si="3"/>
        <v>280000000</v>
      </c>
      <c r="K19" s="142">
        <f t="shared" si="3"/>
        <v>0</v>
      </c>
      <c r="L19" s="142">
        <f t="shared" si="3"/>
        <v>0</v>
      </c>
      <c r="M19" s="142">
        <f t="shared" si="3"/>
        <v>0</v>
      </c>
      <c r="N19" s="142">
        <f t="shared" si="3"/>
        <v>280000000</v>
      </c>
      <c r="O19" s="142">
        <f t="shared" si="3"/>
        <v>280000000</v>
      </c>
      <c r="P19" s="142">
        <f t="shared" si="3"/>
        <v>0</v>
      </c>
      <c r="Q19" s="142">
        <f t="shared" si="3"/>
        <v>0</v>
      </c>
      <c r="R19" s="148">
        <f t="shared" si="1"/>
        <v>0.6511627906976745</v>
      </c>
      <c r="S19" s="142">
        <f t="shared" si="3"/>
        <v>0</v>
      </c>
      <c r="T19" s="148">
        <f t="shared" si="2"/>
        <v>0.6511627906976745</v>
      </c>
      <c r="U19" s="144"/>
    </row>
    <row r="20" spans="1:21" s="45" customFormat="1" ht="51.75" customHeight="1">
      <c r="A20" s="140" t="s">
        <v>159</v>
      </c>
      <c r="B20" s="145" t="s">
        <v>160</v>
      </c>
      <c r="C20" s="142">
        <f>C21</f>
        <v>180000000</v>
      </c>
      <c r="D20" s="142">
        <f aca="true" t="shared" si="4" ref="D20:S20">D21</f>
        <v>0</v>
      </c>
      <c r="E20" s="142">
        <f t="shared" si="4"/>
        <v>180000000</v>
      </c>
      <c r="F20" s="142">
        <f t="shared" si="4"/>
        <v>0</v>
      </c>
      <c r="G20" s="142">
        <f t="shared" si="4"/>
        <v>30000000</v>
      </c>
      <c r="H20" s="142">
        <f t="shared" si="4"/>
        <v>0</v>
      </c>
      <c r="I20" s="142">
        <f t="shared" si="4"/>
        <v>30000000</v>
      </c>
      <c r="J20" s="142">
        <f t="shared" si="4"/>
        <v>30000000</v>
      </c>
      <c r="K20" s="142">
        <f t="shared" si="4"/>
        <v>0</v>
      </c>
      <c r="L20" s="142">
        <f t="shared" si="4"/>
        <v>0</v>
      </c>
      <c r="M20" s="142">
        <f t="shared" si="4"/>
        <v>0</v>
      </c>
      <c r="N20" s="142">
        <f t="shared" si="4"/>
        <v>30000000</v>
      </c>
      <c r="O20" s="142">
        <f t="shared" si="4"/>
        <v>30000000</v>
      </c>
      <c r="P20" s="142">
        <f t="shared" si="4"/>
        <v>0</v>
      </c>
      <c r="Q20" s="142">
        <f t="shared" si="4"/>
        <v>0</v>
      </c>
      <c r="R20" s="148">
        <f t="shared" si="1"/>
        <v>0.16666666666666666</v>
      </c>
      <c r="S20" s="142">
        <f t="shared" si="4"/>
        <v>0</v>
      </c>
      <c r="T20" s="148">
        <f t="shared" si="2"/>
        <v>0.16666666666666666</v>
      </c>
      <c r="U20" s="144"/>
    </row>
    <row r="21" spans="1:21" s="10" customFormat="1" ht="50.25" customHeight="1">
      <c r="A21" s="149"/>
      <c r="B21" s="151" t="s">
        <v>345</v>
      </c>
      <c r="C21" s="146">
        <f>D21+E21</f>
        <v>180000000</v>
      </c>
      <c r="D21" s="146"/>
      <c r="E21" s="146">
        <v>180000000</v>
      </c>
      <c r="F21" s="146"/>
      <c r="G21" s="146">
        <f>H21+I21</f>
        <v>30000000</v>
      </c>
      <c r="H21" s="146"/>
      <c r="I21" s="146">
        <f>J21</f>
        <v>30000000</v>
      </c>
      <c r="J21" s="146">
        <f>K21+N21</f>
        <v>30000000</v>
      </c>
      <c r="K21" s="146">
        <f>L21+M21</f>
        <v>0</v>
      </c>
      <c r="L21" s="146"/>
      <c r="M21" s="146"/>
      <c r="N21" s="146">
        <f>O21+P21</f>
        <v>30000000</v>
      </c>
      <c r="O21" s="146">
        <v>30000000</v>
      </c>
      <c r="P21" s="146"/>
      <c r="Q21" s="146"/>
      <c r="R21" s="148">
        <f t="shared" si="1"/>
        <v>0.16666666666666666</v>
      </c>
      <c r="S21" s="138"/>
      <c r="T21" s="148">
        <f t="shared" si="2"/>
        <v>0.16666666666666666</v>
      </c>
      <c r="U21" s="150"/>
    </row>
    <row r="22" spans="1:21" s="43" customFormat="1" ht="57.75" customHeight="1">
      <c r="A22" s="140" t="s">
        <v>161</v>
      </c>
      <c r="B22" s="145" t="s">
        <v>314</v>
      </c>
      <c r="C22" s="142">
        <f>D22+E22</f>
        <v>250000000</v>
      </c>
      <c r="D22" s="142">
        <f>D23</f>
        <v>0</v>
      </c>
      <c r="E22" s="142">
        <f>E23</f>
        <v>250000000</v>
      </c>
      <c r="F22" s="142"/>
      <c r="G22" s="142">
        <f>G23</f>
        <v>250000000</v>
      </c>
      <c r="H22" s="142">
        <f>H23</f>
        <v>0</v>
      </c>
      <c r="I22" s="142">
        <f>I23</f>
        <v>250000000</v>
      </c>
      <c r="J22" s="142">
        <f aca="true" t="shared" si="5" ref="J22:O22">J23</f>
        <v>250000000</v>
      </c>
      <c r="K22" s="142">
        <f t="shared" si="5"/>
        <v>0</v>
      </c>
      <c r="L22" s="142">
        <f t="shared" si="5"/>
        <v>0</v>
      </c>
      <c r="M22" s="142">
        <f t="shared" si="5"/>
        <v>0</v>
      </c>
      <c r="N22" s="142">
        <f t="shared" si="5"/>
        <v>250000000</v>
      </c>
      <c r="O22" s="142">
        <f t="shared" si="5"/>
        <v>250000000</v>
      </c>
      <c r="P22" s="142"/>
      <c r="Q22" s="142"/>
      <c r="R22" s="147">
        <f t="shared" si="1"/>
        <v>1</v>
      </c>
      <c r="S22" s="147"/>
      <c r="T22" s="185">
        <f t="shared" si="2"/>
        <v>1</v>
      </c>
      <c r="U22" s="186"/>
    </row>
    <row r="23" spans="1:21" s="43" customFormat="1" ht="52.5" customHeight="1">
      <c r="A23" s="149"/>
      <c r="B23" s="151" t="s">
        <v>316</v>
      </c>
      <c r="C23" s="146">
        <f>D23+E23</f>
        <v>250000000</v>
      </c>
      <c r="D23" s="146"/>
      <c r="E23" s="146">
        <v>250000000</v>
      </c>
      <c r="F23" s="146"/>
      <c r="G23" s="146">
        <f>H23+I23</f>
        <v>250000000</v>
      </c>
      <c r="H23" s="146">
        <f>K23</f>
        <v>0</v>
      </c>
      <c r="I23" s="146">
        <f>J23</f>
        <v>250000000</v>
      </c>
      <c r="J23" s="146">
        <f>K23+N23</f>
        <v>250000000</v>
      </c>
      <c r="K23" s="146">
        <f>L23+M23</f>
        <v>0</v>
      </c>
      <c r="L23" s="146"/>
      <c r="M23" s="146"/>
      <c r="N23" s="146">
        <f>O23+P23</f>
        <v>250000000</v>
      </c>
      <c r="O23" s="146">
        <v>250000000</v>
      </c>
      <c r="P23" s="146"/>
      <c r="Q23" s="146"/>
      <c r="R23" s="148">
        <f t="shared" si="1"/>
        <v>1</v>
      </c>
      <c r="S23" s="148"/>
      <c r="T23" s="148">
        <f t="shared" si="2"/>
        <v>1</v>
      </c>
      <c r="U23" s="186"/>
    </row>
    <row r="24" spans="1:21" s="43" customFormat="1" ht="63.75" customHeight="1">
      <c r="A24" s="140" t="s">
        <v>220</v>
      </c>
      <c r="B24" s="145" t="s">
        <v>317</v>
      </c>
      <c r="C24" s="142">
        <f>D24+E24</f>
        <v>0</v>
      </c>
      <c r="D24" s="142">
        <f>D25</f>
        <v>0</v>
      </c>
      <c r="E24" s="142">
        <f>E25</f>
        <v>0</v>
      </c>
      <c r="F24" s="142"/>
      <c r="G24" s="142">
        <f>G25</f>
        <v>0</v>
      </c>
      <c r="H24" s="142">
        <f>H25</f>
        <v>0</v>
      </c>
      <c r="I24" s="142">
        <f>I25</f>
        <v>0</v>
      </c>
      <c r="J24" s="142">
        <f aca="true" t="shared" si="6" ref="J24:O24">J25</f>
        <v>0</v>
      </c>
      <c r="K24" s="142">
        <f t="shared" si="6"/>
        <v>0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/>
      <c r="Q24" s="142"/>
      <c r="R24" s="147"/>
      <c r="S24" s="147"/>
      <c r="T24" s="148"/>
      <c r="U24" s="186"/>
    </row>
    <row r="25" spans="1:21" ht="54" customHeight="1">
      <c r="A25" s="149"/>
      <c r="B25" s="151"/>
      <c r="C25" s="146">
        <f>D25+E25</f>
        <v>0</v>
      </c>
      <c r="D25" s="146"/>
      <c r="E25" s="146"/>
      <c r="F25" s="146"/>
      <c r="G25" s="146">
        <f>H25+I25</f>
        <v>0</v>
      </c>
      <c r="H25" s="146">
        <f>K25</f>
        <v>0</v>
      </c>
      <c r="I25" s="146">
        <f>J25</f>
        <v>0</v>
      </c>
      <c r="J25" s="146">
        <f>K25+N25</f>
        <v>0</v>
      </c>
      <c r="K25" s="146">
        <f>L25+M25</f>
        <v>0</v>
      </c>
      <c r="L25" s="146"/>
      <c r="M25" s="146"/>
      <c r="N25" s="146">
        <f>O25+P25</f>
        <v>0</v>
      </c>
      <c r="O25" s="146"/>
      <c r="P25" s="146"/>
      <c r="Q25" s="146"/>
      <c r="R25" s="148"/>
      <c r="S25" s="148"/>
      <c r="T25" s="148"/>
      <c r="U25" s="186"/>
    </row>
  </sheetData>
  <sheetProtection/>
  <mergeCells count="30">
    <mergeCell ref="A4:U4"/>
    <mergeCell ref="A7:A11"/>
    <mergeCell ref="B7:B11"/>
    <mergeCell ref="C7:F7"/>
    <mergeCell ref="G7:Q7"/>
    <mergeCell ref="A5:U5"/>
    <mergeCell ref="D8:E8"/>
    <mergeCell ref="N9:P9"/>
    <mergeCell ref="G8:G11"/>
    <mergeCell ref="H8:I8"/>
    <mergeCell ref="U8:U11"/>
    <mergeCell ref="N10:N11"/>
    <mergeCell ref="C8:C11"/>
    <mergeCell ref="Q8:Q11"/>
    <mergeCell ref="F8:F11"/>
    <mergeCell ref="I9:I11"/>
    <mergeCell ref="R8:R11"/>
    <mergeCell ref="S8:T8"/>
    <mergeCell ref="K9:M9"/>
    <mergeCell ref="O10:P10"/>
    <mergeCell ref="R7:U7"/>
    <mergeCell ref="J9:J11"/>
    <mergeCell ref="D9:D11"/>
    <mergeCell ref="H9:H11"/>
    <mergeCell ref="E9:E11"/>
    <mergeCell ref="J8:P8"/>
    <mergeCell ref="S9:S11"/>
    <mergeCell ref="T9:T11"/>
    <mergeCell ref="K10:K11"/>
    <mergeCell ref="L10:M10"/>
  </mergeCells>
  <printOptions/>
  <pageMargins left="0.4" right="0.26" top="0.47" bottom="0.69" header="0.18" footer="0.5"/>
  <pageSetup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</dc:creator>
  <cp:keywords/>
  <dc:description/>
  <cp:lastModifiedBy>Windows User</cp:lastModifiedBy>
  <cp:lastPrinted>2022-07-04T09:01:18Z</cp:lastPrinted>
  <dcterms:created xsi:type="dcterms:W3CDTF">2017-07-08T01:37:14Z</dcterms:created>
  <dcterms:modified xsi:type="dcterms:W3CDTF">2022-07-08T02:21:17Z</dcterms:modified>
  <cp:category/>
  <cp:version/>
  <cp:contentType/>
  <cp:contentStatus/>
</cp:coreProperties>
</file>