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2"/>
  </bookViews>
  <sheets>
    <sheet name="CĐ-93" sheetId="1" r:id="rId1"/>
    <sheet name="94-THU " sheetId="2" r:id="rId2"/>
    <sheet name="95-CHI " sheetId="3" r:id="rId3"/>
  </sheets>
  <definedNames>
    <definedName name="_xlnm.Print_Titles" localSheetId="2">'95-CHI '!$6:$9</definedName>
  </definedNames>
  <calcPr fullCalcOnLoad="1"/>
</workbook>
</file>

<file path=xl/sharedStrings.xml><?xml version="1.0" encoding="utf-8"?>
<sst xmlns="http://schemas.openxmlformats.org/spreadsheetml/2006/main" count="184" uniqueCount="160">
  <si>
    <t xml:space="preserve">UBND THÀNH PHỐ TÂY NINH </t>
  </si>
  <si>
    <t xml:space="preserve"> THU NGÂN SÁCH NHÀ NƯỚC </t>
  </si>
  <si>
    <t xml:space="preserve">      ĐVT:  triệu đồng </t>
  </si>
  <si>
    <t>TT</t>
  </si>
  <si>
    <t>NỘI DUNG THU</t>
  </si>
  <si>
    <t>A</t>
  </si>
  <si>
    <t>B</t>
  </si>
  <si>
    <t>THU TỪ KHU VỰC CTN, DỊCH VỤ NQD</t>
  </si>
  <si>
    <t xml:space="preserve"> - Thuế Giá trị Gia tăng</t>
  </si>
  <si>
    <t xml:space="preserve"> - Thuế Thu nhập doanh nghiệp</t>
  </si>
  <si>
    <t xml:space="preserve"> - Thuế tiêu thụ đặc biệt</t>
  </si>
  <si>
    <t xml:space="preserve"> - Thuế Tài nguyên </t>
  </si>
  <si>
    <t xml:space="preserve">LỆ PHÍ TRƯỚC BẠ </t>
  </si>
  <si>
    <t xml:space="preserve"> - Thu lệ phí trước bạ nhà đất </t>
  </si>
  <si>
    <t xml:space="preserve"> - Lệ phí TB mô tô, xe máy, tàu thuyền </t>
  </si>
  <si>
    <t>THU TIỀN SỬ DỤNG ĐẤT</t>
  </si>
  <si>
    <t>THU PHÍ - LỆ PHÍ</t>
  </si>
  <si>
    <t>THUẾ THU NHẬP CÁ NHÂN</t>
  </si>
  <si>
    <t>THU TIỀN CHO THUÊ MẶT ĐẤT, MẶT NƯỚC</t>
  </si>
  <si>
    <t>THU TIỀN CẤP QUYỀN KHAI THÁC KHOÁNG SẢN</t>
  </si>
  <si>
    <t>THU KHÁC NSNN</t>
  </si>
  <si>
    <t xml:space="preserve"> Trong đó : + Thu phạt ATGT</t>
  </si>
  <si>
    <t xml:space="preserve">                     + Thu khác còn lại</t>
  </si>
  <si>
    <t>THU KHÁC TẠI XÃ</t>
  </si>
  <si>
    <t>Số TT</t>
  </si>
  <si>
    <t xml:space="preserve">Nội dung các khoản chi </t>
  </si>
  <si>
    <t xml:space="preserve">So sánh % DT </t>
  </si>
  <si>
    <t xml:space="preserve">So cùng kỳ </t>
  </si>
  <si>
    <t xml:space="preserve">TỈNH GIAO </t>
  </si>
  <si>
    <t>TP</t>
  </si>
  <si>
    <t>I</t>
  </si>
  <si>
    <t xml:space="preserve">CHI ĐẦU TƯ PHÁT TRIỂN </t>
  </si>
  <si>
    <t xml:space="preserve">Chi đầu tư XDCB </t>
  </si>
  <si>
    <t xml:space="preserve">Chi đầu tư tạo lập Quỹ phát triển đất </t>
  </si>
  <si>
    <t>II</t>
  </si>
  <si>
    <t xml:space="preserve">CHI THƯỜNG XUYÊN </t>
  </si>
  <si>
    <t>Chi sự nghiệp kinh tế</t>
  </si>
  <si>
    <t>a</t>
  </si>
  <si>
    <t xml:space="preserve">Sự nghiệp nông, lâm nghiệp </t>
  </si>
  <si>
    <t>b</t>
  </si>
  <si>
    <t>Sự nghiệp giao thông</t>
  </si>
  <si>
    <t xml:space="preserve">Trong đó: - KP đảm bảo trật tự ATGT </t>
  </si>
  <si>
    <t>c</t>
  </si>
  <si>
    <t xml:space="preserve">Sự nghiệp thị chính </t>
  </si>
  <si>
    <t>d</t>
  </si>
  <si>
    <t xml:space="preserve"> Chi Quy hoạch thương mại, du lịch </t>
  </si>
  <si>
    <t>e</t>
  </si>
  <si>
    <t xml:space="preserve">Sự nghiệp kinh tế khác </t>
  </si>
  <si>
    <t xml:space="preserve"> + Đội Quản lý trật tự  đô thị </t>
  </si>
  <si>
    <t xml:space="preserve"> + KP hỗ trợ địa phương SX lúa theo Nghị định số 35/2015/NĐ-CP </t>
  </si>
  <si>
    <t xml:space="preserve"> + Kinh phí đô thị loại  III, IV, V</t>
  </si>
  <si>
    <t xml:space="preserve">Sự nghiệp môi trường </t>
  </si>
  <si>
    <t xml:space="preserve">Chi sự nghiệp giáo dục và đào tạo </t>
  </si>
  <si>
    <t xml:space="preserve"> - Sự nghiệp giáo dục</t>
  </si>
  <si>
    <t xml:space="preserve">    + Mở lớp TCTC</t>
  </si>
  <si>
    <t xml:space="preserve">    + Mở các lớp bồi dưỡng thường xuyên </t>
  </si>
  <si>
    <t xml:space="preserve">Chi sự nghiệp Y tế </t>
  </si>
  <si>
    <t xml:space="preserve">Chi sự nghiệp Khoa học và Công nghệ </t>
  </si>
  <si>
    <t xml:space="preserve">Chi sự nghiệp văn hoá- thông tin </t>
  </si>
  <si>
    <t xml:space="preserve">Chi sự nghiệp Thể dục -Thể thao </t>
  </si>
  <si>
    <t>Chi sự nghiệp phát thanh truyền hình</t>
  </si>
  <si>
    <t>Chi đảm bảo XH</t>
  </si>
  <si>
    <t>Chi QL hành chính, Đảng, đoàn thể, TCXH</t>
  </si>
  <si>
    <t xml:space="preserve"> - Quản lý Nhà nước </t>
  </si>
  <si>
    <t xml:space="preserve"> - Các CQ Đảng</t>
  </si>
  <si>
    <t xml:space="preserve"> - Mặt trận Tổ quốc và các tổ chức chính trị xã hội</t>
  </si>
  <si>
    <t xml:space="preserve"> - Tổ chức xã hội</t>
  </si>
  <si>
    <t xml:space="preserve">Chi an ninh - Quốc phòng </t>
  </si>
  <si>
    <t xml:space="preserve"> - An ninh </t>
  </si>
  <si>
    <t xml:space="preserve"> - Quốc phòng </t>
  </si>
  <si>
    <t xml:space="preserve">Chi khác </t>
  </si>
  <si>
    <t xml:space="preserve">Nhiệm vụ chưa phân bổ </t>
  </si>
  <si>
    <t>III</t>
  </si>
  <si>
    <t xml:space="preserve">DỰ PHÒNG THEO QUY ĐỊNH </t>
  </si>
  <si>
    <t xml:space="preserve"> CHI NGÂN SÁCH NHÀ NƯỚC </t>
  </si>
  <si>
    <t>quý I /2017</t>
  </si>
  <si>
    <r>
      <t>Trong đó</t>
    </r>
    <r>
      <rPr>
        <i/>
        <sz val="13"/>
        <rFont val="Times New Roman"/>
        <family val="1"/>
      </rPr>
      <t>:  chi đầu tư cho giáo dục và dạy nghề</t>
    </r>
  </si>
  <si>
    <t xml:space="preserve">Trong đó </t>
  </si>
  <si>
    <t xml:space="preserve">Chi NS cấp Thành phố </t>
  </si>
  <si>
    <t xml:space="preserve">Chi NS cấp xã </t>
  </si>
  <si>
    <t xml:space="preserve"> - KP chưa phân bổ do khuyết BC khối SNGD</t>
  </si>
  <si>
    <t>2=3+4</t>
  </si>
  <si>
    <t>So sánh thực hiện với     ( %)</t>
  </si>
  <si>
    <t xml:space="preserve">DT năm </t>
  </si>
  <si>
    <t xml:space="preserve">Cùng kỳ </t>
  </si>
  <si>
    <t>STT</t>
  </si>
  <si>
    <t xml:space="preserve">Nội dung </t>
  </si>
  <si>
    <t>So sánh thực hiện (%)</t>
  </si>
  <si>
    <t xml:space="preserve">Dự toán năm </t>
  </si>
  <si>
    <t>So cùng kỳ</t>
  </si>
  <si>
    <t xml:space="preserve">Đơn vị :  Triệu đồng </t>
  </si>
  <si>
    <t>3=2/1</t>
  </si>
  <si>
    <t xml:space="preserve">CHI TỪ NGUỒN TỈNH BỔ SUNG CÓ MỤC TIÊU </t>
  </si>
  <si>
    <t>Chi cho các dự án quan trọng vốn đầu tư</t>
  </si>
  <si>
    <t xml:space="preserve">Chi cho các nhiệm vụ, chính sách kinh phí thường xuyên </t>
  </si>
  <si>
    <t>IV</t>
  </si>
  <si>
    <t xml:space="preserve">TỔNG CHI NGÂN SÁCH </t>
  </si>
  <si>
    <t xml:space="preserve"> - Chi sự nghiệp đào tạo, dạy nghề </t>
  </si>
  <si>
    <t xml:space="preserve">I </t>
  </si>
  <si>
    <t>Thu cân đối NSNN</t>
  </si>
  <si>
    <t xml:space="preserve">Thu viện trợ </t>
  </si>
  <si>
    <t xml:space="preserve">Thu chuyển nguồn từ năm trước </t>
  </si>
  <si>
    <t xml:space="preserve">TỔNG CHI NGÂN SÁCH HUYỆN </t>
  </si>
  <si>
    <t xml:space="preserve">Chi đầu tư phát triển </t>
  </si>
  <si>
    <t>Chi thường xuyên</t>
  </si>
  <si>
    <t xml:space="preserve">Dự phòng ngân sách </t>
  </si>
  <si>
    <t xml:space="preserve">Tổng chi cân đối ngân sách huyện </t>
  </si>
  <si>
    <t xml:space="preserve">TỔNG NGUỒN THU NSNN TRÊN ĐỊA BÀN </t>
  </si>
  <si>
    <r>
      <t xml:space="preserve"> </t>
    </r>
    <r>
      <rPr>
        <b/>
        <u val="single"/>
        <sz val="12"/>
        <rFont val="Times New Roman"/>
        <family val="1"/>
      </rPr>
      <t xml:space="preserve">TỔNG THU NSNN TRÊN ĐIA BÀN </t>
    </r>
  </si>
  <si>
    <t>THU NỘI ĐỊA</t>
  </si>
  <si>
    <t xml:space="preserve">THU VIỆN TRỢ </t>
  </si>
  <si>
    <t xml:space="preserve">THU NGÂN SÁCH HUYỆN ĐƯỢC HƯỞNG THEO PHÂN CẤP </t>
  </si>
  <si>
    <t>Từ các khoản thu phân chia</t>
  </si>
  <si>
    <t>Các khoản thu ngân sách huyện được hưởng 100%</t>
  </si>
  <si>
    <t xml:space="preserve">THUẾ SỬ DỤNG ĐẤT PHI NÔNG NGHIỆP </t>
  </si>
  <si>
    <t xml:space="preserve">Chi từ nguồn bổ sung có mục tiêu NS cấp tỉnh </t>
  </si>
  <si>
    <t>Chi tạo nguồn CCTL</t>
  </si>
  <si>
    <t xml:space="preserve">Thu bổ sung cân đối từ NS tỉnh </t>
  </si>
  <si>
    <t xml:space="preserve">Thu từ nguồn bổ sung có mục tiêu của NS tỉnh </t>
  </si>
  <si>
    <t xml:space="preserve">CHI TẠM ỨNG NGÂN SÁCH </t>
  </si>
  <si>
    <t>CHI BỔ SUNG NGÂN SÁCH CẤP DƯỚI</t>
  </si>
  <si>
    <r>
      <t>TỔNG CÁC KHOẢN CHI CÂN ĐỐI  NS</t>
    </r>
    <r>
      <rPr>
        <b/>
        <sz val="10"/>
        <rFont val="Times New Roman"/>
        <family val="1"/>
      </rPr>
      <t xml:space="preserve"> ( I+II+III+IV+V+VII)</t>
    </r>
  </si>
  <si>
    <t>Chi tạm ứng NS</t>
  </si>
  <si>
    <t>Chi bổ sung ngân sách cấp dưới</t>
  </si>
  <si>
    <t>Thu nội địa được hưởng theo phân cấp</t>
  </si>
  <si>
    <t>Biểu số 93/CK-NSNN</t>
  </si>
  <si>
    <t>Biểu số 94/CK-NSNN</t>
  </si>
  <si>
    <t xml:space="preserve">  ĐVT:  triệu đồng </t>
  </si>
  <si>
    <t>CÁC KHOẢN CHI NGOÀI CÔNG THỨC</t>
  </si>
  <si>
    <t>CHI NỘP TRẢ KINH PHÍ VỀ CẤP TRÊN</t>
  </si>
  <si>
    <t>C</t>
  </si>
  <si>
    <t>D</t>
  </si>
  <si>
    <t>E</t>
  </si>
  <si>
    <t>F</t>
  </si>
  <si>
    <t>Chi nộp trả kinh phí về cấp trên</t>
  </si>
  <si>
    <t>Các khoản chi ngoài công thức</t>
  </si>
  <si>
    <t>V</t>
  </si>
  <si>
    <t>VI</t>
  </si>
  <si>
    <t>Biểu số 95/CK-NSNN</t>
  </si>
  <si>
    <t>Kinh phí đo đạt trích lập bản đồ</t>
  </si>
  <si>
    <t xml:space="preserve"> Chi XDCB từ nguồn bổ sung MT tỉnh ( Nguồn XSKT)</t>
  </si>
  <si>
    <t>Chi từ nguồn thu tiền sử dụng đất</t>
  </si>
  <si>
    <t>Chi ủy thác ngân hàng chính sách xã hội</t>
  </si>
  <si>
    <t>CHI TẠO NGUỒN CCTL NĂM 2021</t>
  </si>
  <si>
    <t>Chi mua sắm sửa chữa cấp Thành phố</t>
  </si>
  <si>
    <t>Chi nguồn đầu tư năm 2021 chuyển nguồn sang năm 2022</t>
  </si>
  <si>
    <t>T3-2021</t>
  </si>
  <si>
    <t>Dự toán  thu năm 2022</t>
  </si>
  <si>
    <t xml:space="preserve"> Quý I /2022</t>
  </si>
  <si>
    <t>Dự toán chi NSNN năm 2022</t>
  </si>
  <si>
    <t>Dự toán năm 2022</t>
  </si>
  <si>
    <t>( Kèm theo Quyết định ………/QĐ-UBND ngày       /7/2022  của Ủy ban nhân dân Thành phố )</t>
  </si>
  <si>
    <t>CÂN ĐỐI NGÂN SÁCH HUYỆN 6 THÁNG ĐẦU NĂM 2022</t>
  </si>
  <si>
    <t>Thực hiện 6 tháng đầu năm 2022</t>
  </si>
  <si>
    <t>Thực hiện 6 tháng 2021</t>
  </si>
  <si>
    <t>6 THÁNG ĐẦU NĂM 2022</t>
  </si>
  <si>
    <t>Thực hiện thu 6 tháng đầu năm 2022</t>
  </si>
  <si>
    <t>tháng 6/2021</t>
  </si>
  <si>
    <t>Thực hiện chi 6 tháng đầu năm 2022</t>
  </si>
  <si>
    <t>( Kèm theo Quyết định …63……/QĐ-UBND ngày    07   /7/2022  của Ủy ban nhân dân Thành phố )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</si>
</sst>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,,"/>
    <numFmt numFmtId="181" formatCode="#,##0.000"/>
    <numFmt numFmtId="182" formatCode="#,##0,"/>
    <numFmt numFmtId="183" formatCode="0.000"/>
  </numFmts>
  <fonts count="72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name val="VNI-Times"/>
      <family val="0"/>
    </font>
    <font>
      <b/>
      <sz val="11"/>
      <name val="Times New Roman"/>
      <family val="1"/>
    </font>
    <font>
      <b/>
      <sz val="9"/>
      <color indexed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0"/>
      <name val="VNI-Times"/>
      <family val="0"/>
    </font>
    <font>
      <i/>
      <sz val="11"/>
      <name val="VNI-Times"/>
      <family val="0"/>
    </font>
    <font>
      <i/>
      <sz val="11"/>
      <name val="Times New Roman"/>
      <family val="0"/>
    </font>
    <font>
      <sz val="12"/>
      <color indexed="10"/>
      <name val="Times New Roman"/>
      <family val="0"/>
    </font>
    <font>
      <i/>
      <sz val="10"/>
      <name val="Times New Roman"/>
      <family val="1"/>
    </font>
    <font>
      <sz val="8"/>
      <name val="Times New Roman"/>
      <family val="0"/>
    </font>
    <font>
      <sz val="12"/>
      <name val="VNI-Times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VNI-Times"/>
      <family val="0"/>
    </font>
    <font>
      <b/>
      <sz val="12"/>
      <name val="VNI-Times"/>
      <family val="0"/>
    </font>
    <font>
      <sz val="11"/>
      <name val="VNI-Times"/>
      <family val="0"/>
    </font>
    <font>
      <sz val="11"/>
      <color indexed="10"/>
      <name val="VNI-Times"/>
      <family val="0"/>
    </font>
    <font>
      <b/>
      <u val="single"/>
      <sz val="11"/>
      <name val="VNI-Times"/>
      <family val="0"/>
    </font>
    <font>
      <sz val="12"/>
      <color indexed="12"/>
      <name val="Times New Roman"/>
      <family val="0"/>
    </font>
    <font>
      <sz val="13"/>
      <name val="Times New Roman"/>
      <family val="1"/>
    </font>
    <font>
      <i/>
      <u val="single"/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1"/>
      <color indexed="10"/>
      <name val="VNI-Times"/>
      <family val="0"/>
    </font>
    <font>
      <b/>
      <sz val="13"/>
      <color indexed="10"/>
      <name val="Times New Roman"/>
      <family val="1"/>
    </font>
    <font>
      <b/>
      <sz val="12"/>
      <color indexed="10"/>
      <name val="VNI-Times"/>
      <family val="0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0"/>
    </font>
    <font>
      <sz val="12"/>
      <color indexed="12"/>
      <name val="VNI-Times"/>
      <family val="0"/>
    </font>
    <font>
      <b/>
      <sz val="11"/>
      <color indexed="12"/>
      <name val="Times New Roman"/>
      <family val="1"/>
    </font>
    <font>
      <sz val="12"/>
      <color indexed="10"/>
      <name val="VNI-Times"/>
      <family val="0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" fontId="6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15" xfId="0" applyFont="1" applyBorder="1" applyAlignment="1">
      <alignment/>
    </xf>
    <xf numFmtId="180" fontId="8" fillId="0" borderId="15" xfId="0" applyNumberFormat="1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1" fillId="0" borderId="18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Fill="1" applyBorder="1" applyAlignment="1">
      <alignment/>
    </xf>
    <xf numFmtId="0" fontId="0" fillId="0" borderId="18" xfId="0" applyNumberFormat="1" applyFont="1" applyBorder="1" applyAlignment="1">
      <alignment/>
    </xf>
    <xf numFmtId="180" fontId="0" fillId="0" borderId="16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7" xfId="0" applyNumberFormat="1" applyFont="1" applyFill="1" applyBorder="1" applyAlignment="1">
      <alignment/>
    </xf>
    <xf numFmtId="180" fontId="1" fillId="0" borderId="16" xfId="0" applyNumberFormat="1" applyFont="1" applyBorder="1" applyAlignment="1">
      <alignment/>
    </xf>
    <xf numFmtId="0" fontId="1" fillId="0" borderId="18" xfId="0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180" fontId="1" fillId="0" borderId="18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12" fillId="0" borderId="0" xfId="0" applyFont="1" applyAlignment="1">
      <alignment/>
    </xf>
    <xf numFmtId="0" fontId="0" fillId="0" borderId="19" xfId="0" applyBorder="1" applyAlignment="1">
      <alignment/>
    </xf>
    <xf numFmtId="0" fontId="1" fillId="0" borderId="2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3" fontId="18" fillId="0" borderId="17" xfId="0" applyNumberFormat="1" applyFont="1" applyFill="1" applyBorder="1" applyAlignment="1">
      <alignment/>
    </xf>
    <xf numFmtId="182" fontId="18" fillId="0" borderId="17" xfId="0" applyNumberFormat="1" applyFont="1" applyFill="1" applyBorder="1" applyAlignment="1">
      <alignment/>
    </xf>
    <xf numFmtId="3" fontId="18" fillId="0" borderId="18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20" fillId="0" borderId="18" xfId="0" applyNumberFormat="1" applyFont="1" applyFill="1" applyBorder="1" applyAlignment="1">
      <alignment/>
    </xf>
    <xf numFmtId="182" fontId="20" fillId="0" borderId="17" xfId="0" applyNumberFormat="1" applyFont="1" applyFill="1" applyBorder="1" applyAlignment="1">
      <alignment/>
    </xf>
    <xf numFmtId="182" fontId="10" fillId="0" borderId="17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182" fontId="18" fillId="0" borderId="18" xfId="0" applyNumberFormat="1" applyFont="1" applyFill="1" applyBorder="1" applyAlignment="1">
      <alignment/>
    </xf>
    <xf numFmtId="0" fontId="18" fillId="0" borderId="18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7" fillId="0" borderId="18" xfId="0" applyFont="1" applyFill="1" applyBorder="1" applyAlignment="1">
      <alignment horizontal="right"/>
    </xf>
    <xf numFmtId="182" fontId="20" fillId="0" borderId="18" xfId="0" applyNumberFormat="1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18" xfId="0" applyFont="1" applyFill="1" applyBorder="1" applyAlignment="1">
      <alignment horizontal="right"/>
    </xf>
    <xf numFmtId="182" fontId="10" fillId="0" borderId="18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18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182" fontId="20" fillId="0" borderId="18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" fillId="0" borderId="18" xfId="0" applyNumberFormat="1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7" fillId="0" borderId="18" xfId="0" applyNumberFormat="1" applyFont="1" applyFill="1" applyBorder="1" applyAlignment="1">
      <alignment/>
    </xf>
    <xf numFmtId="0" fontId="24" fillId="0" borderId="18" xfId="0" applyNumberFormat="1" applyFont="1" applyFill="1" applyBorder="1" applyAlignment="1">
      <alignment/>
    </xf>
    <xf numFmtId="0" fontId="26" fillId="0" borderId="18" xfId="0" applyNumberFormat="1" applyFont="1" applyFill="1" applyBorder="1" applyAlignment="1">
      <alignment/>
    </xf>
    <xf numFmtId="0" fontId="3" fillId="0" borderId="18" xfId="0" applyNumberFormat="1" applyFont="1" applyFill="1" applyBorder="1" applyAlignment="1">
      <alignment vertical="center" wrapText="1"/>
    </xf>
    <xf numFmtId="0" fontId="27" fillId="0" borderId="18" xfId="0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182" fontId="18" fillId="0" borderId="19" xfId="0" applyNumberFormat="1" applyFont="1" applyFill="1" applyBorder="1" applyAlignment="1">
      <alignment/>
    </xf>
    <xf numFmtId="180" fontId="19" fillId="0" borderId="17" xfId="0" applyNumberFormat="1" applyFont="1" applyFill="1" applyBorder="1" applyAlignment="1">
      <alignment/>
    </xf>
    <xf numFmtId="180" fontId="18" fillId="0" borderId="18" xfId="0" applyNumberFormat="1" applyFont="1" applyFill="1" applyBorder="1" applyAlignment="1">
      <alignment/>
    </xf>
    <xf numFmtId="180" fontId="15" fillId="0" borderId="18" xfId="0" applyNumberFormat="1" applyFont="1" applyFill="1" applyBorder="1" applyAlignment="1">
      <alignment/>
    </xf>
    <xf numFmtId="180" fontId="20" fillId="0" borderId="18" xfId="0" applyNumberFormat="1" applyFont="1" applyFill="1" applyBorder="1" applyAlignment="1">
      <alignment/>
    </xf>
    <xf numFmtId="180" fontId="7" fillId="0" borderId="18" xfId="0" applyNumberFormat="1" applyFont="1" applyFill="1" applyBorder="1" applyAlignment="1">
      <alignment/>
    </xf>
    <xf numFmtId="180" fontId="4" fillId="0" borderId="18" xfId="0" applyNumberFormat="1" applyFont="1" applyFill="1" applyBorder="1" applyAlignment="1">
      <alignment/>
    </xf>
    <xf numFmtId="180" fontId="10" fillId="0" borderId="18" xfId="0" applyNumberFormat="1" applyFont="1" applyFill="1" applyBorder="1" applyAlignment="1">
      <alignment/>
    </xf>
    <xf numFmtId="180" fontId="11" fillId="0" borderId="18" xfId="0" applyNumberFormat="1" applyFont="1" applyFill="1" applyBorder="1" applyAlignment="1">
      <alignment/>
    </xf>
    <xf numFmtId="180" fontId="19" fillId="0" borderId="18" xfId="0" applyNumberFormat="1" applyFont="1" applyFill="1" applyBorder="1" applyAlignment="1">
      <alignment/>
    </xf>
    <xf numFmtId="180" fontId="0" fillId="0" borderId="18" xfId="0" applyNumberFormat="1" applyFill="1" applyBorder="1" applyAlignment="1">
      <alignment/>
    </xf>
    <xf numFmtId="180" fontId="22" fillId="0" borderId="18" xfId="0" applyNumberFormat="1" applyFont="1" applyFill="1" applyBorder="1" applyAlignment="1">
      <alignment/>
    </xf>
    <xf numFmtId="180" fontId="5" fillId="0" borderId="18" xfId="0" applyNumberFormat="1" applyFont="1" applyFill="1" applyBorder="1" applyAlignment="1">
      <alignment/>
    </xf>
    <xf numFmtId="180" fontId="15" fillId="0" borderId="18" xfId="0" applyNumberFormat="1" applyFont="1" applyFill="1" applyBorder="1" applyAlignment="1">
      <alignment vertical="center"/>
    </xf>
    <xf numFmtId="180" fontId="20" fillId="0" borderId="18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5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9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/>
    </xf>
    <xf numFmtId="180" fontId="5" fillId="0" borderId="19" xfId="0" applyNumberFormat="1" applyFont="1" applyFill="1" applyBorder="1" applyAlignment="1">
      <alignment/>
    </xf>
    <xf numFmtId="0" fontId="3" fillId="0" borderId="0" xfId="0" applyNumberFormat="1" applyFont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/>
    </xf>
    <xf numFmtId="0" fontId="5" fillId="0" borderId="22" xfId="0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/>
    </xf>
    <xf numFmtId="3" fontId="18" fillId="0" borderId="22" xfId="0" applyNumberFormat="1" applyFont="1" applyFill="1" applyBorder="1" applyAlignment="1">
      <alignment/>
    </xf>
    <xf numFmtId="182" fontId="18" fillId="0" borderId="22" xfId="0" applyNumberFormat="1" applyFont="1" applyFill="1" applyBorder="1" applyAlignment="1">
      <alignment/>
    </xf>
    <xf numFmtId="180" fontId="19" fillId="0" borderId="22" xfId="0" applyNumberFormat="1" applyFont="1" applyFill="1" applyBorder="1" applyAlignment="1">
      <alignment/>
    </xf>
    <xf numFmtId="180" fontId="18" fillId="0" borderId="22" xfId="0" applyNumberFormat="1" applyFont="1" applyFill="1" applyBorder="1" applyAlignment="1">
      <alignment/>
    </xf>
    <xf numFmtId="180" fontId="7" fillId="0" borderId="22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182" fontId="20" fillId="0" borderId="22" xfId="0" applyNumberFormat="1" applyFont="1" applyFill="1" applyBorder="1" applyAlignment="1">
      <alignment/>
    </xf>
    <xf numFmtId="180" fontId="15" fillId="0" borderId="22" xfId="0" applyNumberFormat="1" applyFont="1" applyFill="1" applyBorder="1" applyAlignment="1">
      <alignment/>
    </xf>
    <xf numFmtId="180" fontId="20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1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5" fillId="0" borderId="17" xfId="0" applyNumberFormat="1" applyFont="1" applyFill="1" applyBorder="1" applyAlignment="1">
      <alignment horizontal="left"/>
    </xf>
    <xf numFmtId="2" fontId="5" fillId="0" borderId="19" xfId="0" applyNumberFormat="1" applyFont="1" applyFill="1" applyBorder="1" applyAlignment="1">
      <alignment/>
    </xf>
    <xf numFmtId="0" fontId="28" fillId="0" borderId="18" xfId="0" applyFont="1" applyFill="1" applyBorder="1" applyAlignment="1">
      <alignment horizontal="right"/>
    </xf>
    <xf numFmtId="0" fontId="29" fillId="0" borderId="18" xfId="0" applyNumberFormat="1" applyFont="1" applyFill="1" applyBorder="1" applyAlignment="1">
      <alignment/>
    </xf>
    <xf numFmtId="3" fontId="28" fillId="0" borderId="18" xfId="0" applyNumberFormat="1" applyFont="1" applyFill="1" applyBorder="1" applyAlignment="1">
      <alignment/>
    </xf>
    <xf numFmtId="182" fontId="28" fillId="0" borderId="18" xfId="0" applyNumberFormat="1" applyFont="1" applyFill="1" applyBorder="1" applyAlignment="1">
      <alignment/>
    </xf>
    <xf numFmtId="180" fontId="30" fillId="0" borderId="18" xfId="0" applyNumberFormat="1" applyFont="1" applyFill="1" applyBorder="1" applyAlignment="1">
      <alignment/>
    </xf>
    <xf numFmtId="180" fontId="28" fillId="0" borderId="18" xfId="0" applyNumberFormat="1" applyFont="1" applyFill="1" applyBorder="1" applyAlignment="1">
      <alignment/>
    </xf>
    <xf numFmtId="180" fontId="31" fillId="0" borderId="18" xfId="0" applyNumberFormat="1" applyFont="1" applyFill="1" applyBorder="1" applyAlignment="1">
      <alignment/>
    </xf>
    <xf numFmtId="180" fontId="31" fillId="0" borderId="18" xfId="0" applyNumberFormat="1" applyFont="1" applyFill="1" applyBorder="1" applyAlignment="1">
      <alignment/>
    </xf>
    <xf numFmtId="2" fontId="31" fillId="0" borderId="18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180" fontId="19" fillId="0" borderId="15" xfId="0" applyNumberFormat="1" applyFont="1" applyFill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8" xfId="0" applyFont="1" applyBorder="1" applyAlignment="1">
      <alignment vertical="center" wrapText="1"/>
    </xf>
    <xf numFmtId="0" fontId="1" fillId="0" borderId="22" xfId="0" applyFont="1" applyBorder="1" applyAlignment="1">
      <alignment/>
    </xf>
    <xf numFmtId="180" fontId="1" fillId="0" borderId="22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1" fillId="0" borderId="18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5" fillId="0" borderId="18" xfId="0" applyFont="1" applyBorder="1" applyAlignment="1">
      <alignment/>
    </xf>
    <xf numFmtId="0" fontId="35" fillId="0" borderId="18" xfId="0" applyFont="1" applyBorder="1" applyAlignment="1">
      <alignment/>
    </xf>
    <xf numFmtId="0" fontId="0" fillId="0" borderId="18" xfId="0" applyFont="1" applyBorder="1" applyAlignment="1">
      <alignment/>
    </xf>
    <xf numFmtId="2" fontId="1" fillId="0" borderId="16" xfId="0" applyNumberFormat="1" applyFont="1" applyBorder="1" applyAlignment="1">
      <alignment vertical="center"/>
    </xf>
    <xf numFmtId="3" fontId="5" fillId="0" borderId="19" xfId="0" applyNumberFormat="1" applyFont="1" applyFill="1" applyBorder="1" applyAlignment="1">
      <alignment/>
    </xf>
    <xf numFmtId="2" fontId="0" fillId="0" borderId="18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0" fontId="36" fillId="0" borderId="18" xfId="0" applyFont="1" applyBorder="1" applyAlignment="1">
      <alignment/>
    </xf>
    <xf numFmtId="180" fontId="36" fillId="0" borderId="18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18" xfId="0" applyFont="1" applyFill="1" applyBorder="1" applyAlignment="1">
      <alignment/>
    </xf>
    <xf numFmtId="180" fontId="36" fillId="0" borderId="18" xfId="0" applyNumberFormat="1" applyFont="1" applyFill="1" applyBorder="1" applyAlignment="1">
      <alignment/>
    </xf>
    <xf numFmtId="2" fontId="36" fillId="0" borderId="1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180" fontId="7" fillId="0" borderId="22" xfId="0" applyNumberFormat="1" applyFont="1" applyFill="1" applyBorder="1" applyAlignment="1">
      <alignment/>
    </xf>
    <xf numFmtId="180" fontId="15" fillId="0" borderId="17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/>
    </xf>
    <xf numFmtId="180" fontId="34" fillId="0" borderId="18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180" fontId="1" fillId="0" borderId="1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180" fontId="5" fillId="0" borderId="22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180" fontId="1" fillId="0" borderId="0" xfId="0" applyNumberFormat="1" applyFont="1" applyFill="1" applyAlignment="1">
      <alignment/>
    </xf>
    <xf numFmtId="180" fontId="7" fillId="0" borderId="18" xfId="0" applyNumberFormat="1" applyFont="1" applyFill="1" applyBorder="1" applyAlignment="1">
      <alignment/>
    </xf>
    <xf numFmtId="180" fontId="23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0" fontId="0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right" vertical="center" wrapText="1"/>
    </xf>
    <xf numFmtId="180" fontId="15" fillId="0" borderId="18" xfId="0" applyNumberFormat="1" applyFont="1" applyFill="1" applyBorder="1" applyAlignment="1">
      <alignment horizontal="right" vertical="center" wrapText="1"/>
    </xf>
    <xf numFmtId="2" fontId="5" fillId="0" borderId="18" xfId="0" applyNumberFormat="1" applyFont="1" applyFill="1" applyBorder="1" applyAlignment="1">
      <alignment/>
    </xf>
    <xf numFmtId="2" fontId="5" fillId="0" borderId="22" xfId="0" applyNumberFormat="1" applyFont="1" applyFill="1" applyBorder="1" applyAlignment="1">
      <alignment/>
    </xf>
    <xf numFmtId="180" fontId="8" fillId="0" borderId="15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37" fillId="0" borderId="18" xfId="0" applyNumberFormat="1" applyFont="1" applyBorder="1" applyAlignment="1">
      <alignment/>
    </xf>
    <xf numFmtId="0" fontId="17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4" fillId="0" borderId="18" xfId="0" applyNumberFormat="1" applyFont="1" applyFill="1" applyBorder="1" applyAlignment="1">
      <alignment/>
    </xf>
    <xf numFmtId="180" fontId="5" fillId="0" borderId="24" xfId="0" applyNumberFormat="1" applyFont="1" applyFill="1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J25" sqref="J25"/>
    </sheetView>
  </sheetViews>
  <sheetFormatPr defaultColWidth="9.00390625" defaultRowHeight="15.75"/>
  <cols>
    <col min="1" max="1" width="5.25390625" style="0" customWidth="1"/>
    <col min="2" max="2" width="41.125" style="0" customWidth="1"/>
    <col min="3" max="3" width="12.875" style="0" customWidth="1"/>
    <col min="4" max="4" width="12.125" style="0" customWidth="1"/>
    <col min="5" max="5" width="9.375" style="0" customWidth="1"/>
    <col min="6" max="6" width="9.75390625" style="0" customWidth="1"/>
    <col min="7" max="7" width="15.125" style="0" customWidth="1"/>
  </cols>
  <sheetData>
    <row r="1" spans="1:5" ht="15.75">
      <c r="A1" s="1" t="s">
        <v>0</v>
      </c>
      <c r="E1" s="14" t="s">
        <v>125</v>
      </c>
    </row>
    <row r="2" spans="1:6" ht="18.75">
      <c r="A2" s="210" t="s">
        <v>152</v>
      </c>
      <c r="B2" s="210"/>
      <c r="C2" s="210"/>
      <c r="D2" s="210"/>
      <c r="E2" s="210"/>
      <c r="F2" s="210"/>
    </row>
    <row r="3" spans="1:6" ht="18.75">
      <c r="A3" s="210"/>
      <c r="B3" s="210"/>
      <c r="C3" s="210"/>
      <c r="D3" s="210"/>
      <c r="E3" s="210"/>
      <c r="F3" s="210"/>
    </row>
    <row r="4" spans="1:6" ht="15.75">
      <c r="A4" s="211" t="s">
        <v>151</v>
      </c>
      <c r="B4" s="211"/>
      <c r="C4" s="211"/>
      <c r="D4" s="211"/>
      <c r="E4" s="211"/>
      <c r="F4" s="211"/>
    </row>
    <row r="5" spans="1:6" ht="15.75">
      <c r="A5" s="106"/>
      <c r="B5" s="106"/>
      <c r="C5" s="106"/>
      <c r="D5" s="106"/>
      <c r="E5" s="106"/>
      <c r="F5" s="106"/>
    </row>
    <row r="6" ht="15.75">
      <c r="E6" s="109" t="s">
        <v>90</v>
      </c>
    </row>
    <row r="7" spans="1:7" ht="15.75">
      <c r="A7" s="207" t="s">
        <v>85</v>
      </c>
      <c r="B7" s="207" t="s">
        <v>86</v>
      </c>
      <c r="C7" s="207" t="s">
        <v>150</v>
      </c>
      <c r="D7" s="207" t="s">
        <v>153</v>
      </c>
      <c r="E7" s="214" t="s">
        <v>87</v>
      </c>
      <c r="F7" s="215"/>
      <c r="G7" s="207" t="s">
        <v>154</v>
      </c>
    </row>
    <row r="8" spans="1:7" ht="15.75">
      <c r="A8" s="208"/>
      <c r="B8" s="208"/>
      <c r="C8" s="208"/>
      <c r="D8" s="208"/>
      <c r="E8" s="212" t="s">
        <v>88</v>
      </c>
      <c r="F8" s="212" t="s">
        <v>89</v>
      </c>
      <c r="G8" s="208"/>
    </row>
    <row r="9" spans="1:7" ht="15.75">
      <c r="A9" s="209"/>
      <c r="B9" s="209"/>
      <c r="C9" s="209"/>
      <c r="D9" s="209"/>
      <c r="E9" s="213"/>
      <c r="F9" s="213"/>
      <c r="G9" s="209"/>
    </row>
    <row r="10" spans="1:6" ht="15.75">
      <c r="A10" s="108" t="s">
        <v>5</v>
      </c>
      <c r="B10" s="108" t="s">
        <v>6</v>
      </c>
      <c r="C10" s="108">
        <v>1</v>
      </c>
      <c r="D10" s="108">
        <v>2</v>
      </c>
      <c r="E10" s="108" t="s">
        <v>91</v>
      </c>
      <c r="F10" s="108">
        <v>4</v>
      </c>
    </row>
    <row r="11" spans="1:7" s="182" customFormat="1" ht="19.5" customHeight="1">
      <c r="A11" s="179" t="s">
        <v>5</v>
      </c>
      <c r="B11" s="179" t="s">
        <v>107</v>
      </c>
      <c r="C11" s="180">
        <f>C12+C16</f>
        <v>788210000000</v>
      </c>
      <c r="D11" s="180">
        <f>D12+D16</f>
        <v>459134000000</v>
      </c>
      <c r="E11" s="181">
        <f>D11/C11*100</f>
        <v>58.250212506819246</v>
      </c>
      <c r="F11" s="181">
        <f>D11/G11*100</f>
        <v>184.35192509224945</v>
      </c>
      <c r="G11" s="180">
        <v>249053000000</v>
      </c>
    </row>
    <row r="12" spans="1:7" s="173" customFormat="1" ht="19.5" customHeight="1">
      <c r="A12" s="170" t="s">
        <v>98</v>
      </c>
      <c r="B12" s="170" t="s">
        <v>99</v>
      </c>
      <c r="C12" s="171">
        <f>C13+C14+C15</f>
        <v>687500000000</v>
      </c>
      <c r="D12" s="171">
        <f>D13+D14+D15</f>
        <v>459134000000</v>
      </c>
      <c r="E12" s="172">
        <f>D12/C12*100</f>
        <v>66.78312727272727</v>
      </c>
      <c r="F12" s="172">
        <f>D12/G12*100</f>
        <v>97.56104816706757</v>
      </c>
      <c r="G12" s="171">
        <f>G13+G14+G15</f>
        <v>470612000000</v>
      </c>
    </row>
    <row r="13" spans="1:7" ht="19.5" customHeight="1">
      <c r="A13" s="146">
        <v>1</v>
      </c>
      <c r="B13" s="146" t="s">
        <v>124</v>
      </c>
      <c r="C13" s="155">
        <v>687500000000</v>
      </c>
      <c r="D13" s="155">
        <v>459134000000</v>
      </c>
      <c r="E13" s="164">
        <f>D13/C13*100</f>
        <v>66.78312727272727</v>
      </c>
      <c r="F13" s="164">
        <f>D13/G13*100</f>
        <v>99.34503344072738</v>
      </c>
      <c r="G13" s="155">
        <v>462161000000</v>
      </c>
    </row>
    <row r="14" spans="1:7" ht="19.5" customHeight="1">
      <c r="A14" s="146">
        <v>2</v>
      </c>
      <c r="B14" s="146" t="s">
        <v>100</v>
      </c>
      <c r="C14" s="155"/>
      <c r="D14" s="155"/>
      <c r="E14" s="164"/>
      <c r="F14" s="164"/>
      <c r="G14" s="155"/>
    </row>
    <row r="15" spans="1:7" ht="19.5" customHeight="1">
      <c r="A15" s="146">
        <v>3</v>
      </c>
      <c r="B15" s="146" t="s">
        <v>117</v>
      </c>
      <c r="C15" s="155"/>
      <c r="D15" s="155"/>
      <c r="E15" s="164"/>
      <c r="F15" s="164"/>
      <c r="G15" s="154">
        <v>8451000000</v>
      </c>
    </row>
    <row r="16" spans="1:7" s="1" customFormat="1" ht="19.5" customHeight="1">
      <c r="A16" s="145" t="s">
        <v>34</v>
      </c>
      <c r="B16" s="145" t="s">
        <v>118</v>
      </c>
      <c r="C16" s="154">
        <f>710000000+100000000000</f>
        <v>100710000000</v>
      </c>
      <c r="D16" s="154"/>
      <c r="E16" s="165">
        <f>D16/C16*100</f>
        <v>0</v>
      </c>
      <c r="F16" s="165"/>
      <c r="G16" s="154">
        <v>192247000000</v>
      </c>
    </row>
    <row r="17" spans="1:7" s="1" customFormat="1" ht="19.5" customHeight="1">
      <c r="A17" s="145" t="s">
        <v>72</v>
      </c>
      <c r="B17" s="145" t="s">
        <v>101</v>
      </c>
      <c r="C17" s="154"/>
      <c r="D17" s="154"/>
      <c r="E17" s="165"/>
      <c r="F17" s="165"/>
      <c r="G17" s="154"/>
    </row>
    <row r="18" spans="1:7" s="182" customFormat="1" ht="19.5" customHeight="1">
      <c r="A18" s="183" t="s">
        <v>6</v>
      </c>
      <c r="B18" s="183" t="s">
        <v>102</v>
      </c>
      <c r="C18" s="33">
        <f>C19+C28</f>
        <v>788210000000</v>
      </c>
      <c r="D18" s="33">
        <f>D19+D28+D27+D26+D25+D24</f>
        <v>380351000000</v>
      </c>
      <c r="E18" s="184">
        <f>D18/C18*100</f>
        <v>48.25503355704698</v>
      </c>
      <c r="F18" s="184">
        <f>D18/G18*100</f>
        <v>366.5742300265091</v>
      </c>
      <c r="G18" s="33">
        <f>G19+G28+G27+G26+G25+G24</f>
        <v>103758248356</v>
      </c>
    </row>
    <row r="19" spans="1:7" s="169" customFormat="1" ht="19.5" customHeight="1">
      <c r="A19" s="167" t="s">
        <v>30</v>
      </c>
      <c r="B19" s="167" t="s">
        <v>106</v>
      </c>
      <c r="C19" s="168">
        <f>C20+C21+C22+C23</f>
        <v>787500000000</v>
      </c>
      <c r="D19" s="168">
        <f>D20+D21+D22+D23</f>
        <v>374849000000</v>
      </c>
      <c r="E19" s="168">
        <f>E20+E21+E22+E23</f>
        <v>102.60757084236617</v>
      </c>
      <c r="F19" s="168">
        <f>F20+F21+F22+F23</f>
        <v>1700.7157827418873</v>
      </c>
      <c r="G19" s="168">
        <f>G20+G21+G22+G23</f>
        <v>91360000000</v>
      </c>
    </row>
    <row r="20" spans="1:7" ht="19.5" customHeight="1">
      <c r="A20" s="146">
        <v>1</v>
      </c>
      <c r="B20" s="146" t="s">
        <v>103</v>
      </c>
      <c r="C20" s="155">
        <v>267880000000</v>
      </c>
      <c r="D20" s="155">
        <v>162324000000</v>
      </c>
      <c r="E20" s="164">
        <f>D20/C20*100</f>
        <v>60.59578915932507</v>
      </c>
      <c r="F20" s="164">
        <f>D20/G20*100</f>
        <v>1435.2254641909815</v>
      </c>
      <c r="G20" s="166">
        <v>11310000000</v>
      </c>
    </row>
    <row r="21" spans="1:7" ht="19.5" customHeight="1">
      <c r="A21" s="146">
        <v>2</v>
      </c>
      <c r="B21" s="146" t="s">
        <v>104</v>
      </c>
      <c r="C21" s="155">
        <v>505870000000</v>
      </c>
      <c r="D21" s="166">
        <v>212525000000</v>
      </c>
      <c r="E21" s="164">
        <f>D21/C21*100</f>
        <v>42.0117816830411</v>
      </c>
      <c r="F21" s="164">
        <f>D21/G21*100</f>
        <v>265.4903185509057</v>
      </c>
      <c r="G21" s="155">
        <v>80050000000</v>
      </c>
    </row>
    <row r="22" spans="1:7" ht="19.5" customHeight="1">
      <c r="A22" s="146">
        <v>3</v>
      </c>
      <c r="B22" s="146" t="s">
        <v>105</v>
      </c>
      <c r="C22" s="155">
        <v>13750000000</v>
      </c>
      <c r="D22" s="155"/>
      <c r="E22" s="164"/>
      <c r="F22" s="164"/>
      <c r="G22" s="155"/>
    </row>
    <row r="23" spans="1:7" ht="19.5" customHeight="1">
      <c r="A23" s="146">
        <v>4</v>
      </c>
      <c r="B23" s="146" t="s">
        <v>116</v>
      </c>
      <c r="C23" s="155"/>
      <c r="D23" s="155"/>
      <c r="E23" s="164"/>
      <c r="F23" s="164"/>
      <c r="G23" s="155"/>
    </row>
    <row r="24" spans="1:7" s="1" customFormat="1" ht="19.5" customHeight="1">
      <c r="A24" s="145" t="s">
        <v>34</v>
      </c>
      <c r="B24" s="145" t="s">
        <v>122</v>
      </c>
      <c r="C24" s="154"/>
      <c r="D24" s="154">
        <v>3413000000</v>
      </c>
      <c r="E24" s="165"/>
      <c r="F24" s="165"/>
      <c r="G24" s="154">
        <v>4530000000</v>
      </c>
    </row>
    <row r="25" spans="1:7" s="1" customFormat="1" ht="19.5" customHeight="1">
      <c r="A25" s="145" t="s">
        <v>72</v>
      </c>
      <c r="B25" s="145" t="s">
        <v>123</v>
      </c>
      <c r="C25" s="154"/>
      <c r="D25" s="154">
        <v>1982000000</v>
      </c>
      <c r="E25" s="165"/>
      <c r="F25" s="165"/>
      <c r="G25" s="154">
        <v>6967000000</v>
      </c>
    </row>
    <row r="26" spans="1:7" s="1" customFormat="1" ht="19.5" customHeight="1">
      <c r="A26" s="145" t="s">
        <v>95</v>
      </c>
      <c r="B26" s="145" t="s">
        <v>134</v>
      </c>
      <c r="C26" s="154"/>
      <c r="D26" s="154">
        <v>107000000</v>
      </c>
      <c r="E26" s="165"/>
      <c r="F26" s="165"/>
      <c r="G26" s="154"/>
    </row>
    <row r="27" spans="1:7" s="1" customFormat="1" ht="19.5" customHeight="1">
      <c r="A27" s="145" t="s">
        <v>136</v>
      </c>
      <c r="B27" s="145" t="s">
        <v>135</v>
      </c>
      <c r="C27" s="154"/>
      <c r="D27" s="154"/>
      <c r="E27" s="165"/>
      <c r="F27" s="165"/>
      <c r="G27" s="154">
        <v>28350000</v>
      </c>
    </row>
    <row r="28" spans="1:7" s="1" customFormat="1" ht="19.5" customHeight="1">
      <c r="A28" s="145" t="s">
        <v>137</v>
      </c>
      <c r="B28" s="145" t="s">
        <v>115</v>
      </c>
      <c r="C28" s="154">
        <v>710000000</v>
      </c>
      <c r="D28" s="154"/>
      <c r="E28" s="165">
        <f>D28/C28*100</f>
        <v>0</v>
      </c>
      <c r="F28" s="165">
        <f>D28/G28*100</f>
        <v>0</v>
      </c>
      <c r="G28" s="154">
        <v>872898356</v>
      </c>
    </row>
    <row r="29" spans="1:7" ht="19.5" customHeight="1">
      <c r="A29" s="36"/>
      <c r="B29" s="36"/>
      <c r="C29" s="36"/>
      <c r="D29" s="36"/>
      <c r="E29" s="36"/>
      <c r="F29" s="36"/>
      <c r="G29" s="14"/>
    </row>
  </sheetData>
  <sheetProtection/>
  <mergeCells count="11">
    <mergeCell ref="E7:F7"/>
    <mergeCell ref="G7:G9"/>
    <mergeCell ref="A2:F2"/>
    <mergeCell ref="A3:F3"/>
    <mergeCell ref="A4:F4"/>
    <mergeCell ref="E8:E9"/>
    <mergeCell ref="F8:F9"/>
    <mergeCell ref="D7:D9"/>
    <mergeCell ref="C7:C9"/>
    <mergeCell ref="B7:B9"/>
    <mergeCell ref="A7:A9"/>
  </mergeCells>
  <printOptions/>
  <pageMargins left="0.52" right="0.36" top="0.35" bottom="1" header="0.32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3">
      <selection activeCell="D30" sqref="D30"/>
    </sheetView>
  </sheetViews>
  <sheetFormatPr defaultColWidth="9.00390625" defaultRowHeight="15.75"/>
  <cols>
    <col min="1" max="1" width="5.625" style="0" customWidth="1"/>
    <col min="2" max="2" width="42.875" style="0" customWidth="1"/>
    <col min="3" max="3" width="12.75390625" style="0" customWidth="1"/>
    <col min="4" max="4" width="12.125" style="0" customWidth="1"/>
    <col min="5" max="5" width="9.875" style="0" customWidth="1"/>
    <col min="6" max="6" width="10.00390625" style="0" customWidth="1"/>
    <col min="7" max="7" width="14.875" style="0" customWidth="1"/>
  </cols>
  <sheetData>
    <row r="1" spans="1:5" ht="15.75">
      <c r="A1" s="1" t="s">
        <v>0</v>
      </c>
      <c r="E1" s="14" t="s">
        <v>126</v>
      </c>
    </row>
    <row r="2" spans="1:6" ht="18.75">
      <c r="A2" s="210" t="s">
        <v>1</v>
      </c>
      <c r="B2" s="210"/>
      <c r="C2" s="210"/>
      <c r="D2" s="210"/>
      <c r="E2" s="210"/>
      <c r="F2" s="210"/>
    </row>
    <row r="3" spans="1:6" ht="18.75">
      <c r="A3" s="210" t="s">
        <v>155</v>
      </c>
      <c r="B3" s="210"/>
      <c r="C3" s="210"/>
      <c r="D3" s="210"/>
      <c r="E3" s="210"/>
      <c r="F3" s="210"/>
    </row>
    <row r="4" spans="1:6" ht="18.75" customHeight="1">
      <c r="A4" s="211" t="s">
        <v>151</v>
      </c>
      <c r="B4" s="211"/>
      <c r="C4" s="211"/>
      <c r="D4" s="211"/>
      <c r="E4" s="211"/>
      <c r="F4" s="211"/>
    </row>
    <row r="5" spans="2:6" ht="16.5">
      <c r="B5" s="2"/>
      <c r="C5" s="3"/>
      <c r="D5" s="3"/>
      <c r="E5" s="4" t="s">
        <v>2</v>
      </c>
      <c r="F5" s="3"/>
    </row>
    <row r="6" spans="1:7" ht="30" customHeight="1">
      <c r="A6" s="216" t="s">
        <v>3</v>
      </c>
      <c r="B6" s="216" t="s">
        <v>4</v>
      </c>
      <c r="C6" s="216" t="s">
        <v>147</v>
      </c>
      <c r="D6" s="216" t="s">
        <v>156</v>
      </c>
      <c r="E6" s="218" t="s">
        <v>82</v>
      </c>
      <c r="F6" s="219"/>
      <c r="G6" s="5" t="s">
        <v>157</v>
      </c>
    </row>
    <row r="7" spans="1:7" ht="24" customHeight="1">
      <c r="A7" s="217"/>
      <c r="B7" s="217"/>
      <c r="C7" s="217"/>
      <c r="D7" s="217" t="s">
        <v>148</v>
      </c>
      <c r="E7" s="107" t="s">
        <v>83</v>
      </c>
      <c r="F7" s="6" t="s">
        <v>84</v>
      </c>
      <c r="G7" s="7"/>
    </row>
    <row r="8" spans="1:7" s="14" customFormat="1" ht="15">
      <c r="A8" s="8" t="s">
        <v>5</v>
      </c>
      <c r="B8" s="9" t="s">
        <v>6</v>
      </c>
      <c r="C8" s="9">
        <v>1</v>
      </c>
      <c r="D8" s="10">
        <v>2</v>
      </c>
      <c r="E8" s="11" t="s">
        <v>91</v>
      </c>
      <c r="F8" s="12">
        <v>4</v>
      </c>
      <c r="G8" s="13"/>
    </row>
    <row r="9" spans="1:7" ht="17.25" customHeight="1">
      <c r="A9" s="15" t="s">
        <v>5</v>
      </c>
      <c r="B9" s="149" t="s">
        <v>108</v>
      </c>
      <c r="C9" s="16">
        <f>C10+C29</f>
        <v>657000000000</v>
      </c>
      <c r="D9" s="16">
        <f>D10+D29</f>
        <v>432596786790</v>
      </c>
      <c r="E9" s="17">
        <f>D9/C9*100</f>
        <v>65.84425978538813</v>
      </c>
      <c r="F9" s="18">
        <f>D9/G9*100</f>
        <v>101.75874736309747</v>
      </c>
      <c r="G9" s="198">
        <f>G10</f>
        <v>425120000000</v>
      </c>
    </row>
    <row r="10" spans="1:7" ht="17.25" customHeight="1">
      <c r="A10" s="147" t="s">
        <v>30</v>
      </c>
      <c r="B10" s="148" t="s">
        <v>109</v>
      </c>
      <c r="C10" s="153">
        <f>C11+C16+C19+C20+C21+C22+C23+C25+C28</f>
        <v>657000000000</v>
      </c>
      <c r="D10" s="153">
        <f>D11+D16+D19+D20+D21+D22+D23+D25+D28</f>
        <v>432596786790</v>
      </c>
      <c r="E10" s="21">
        <f>D10/C10*100</f>
        <v>65.84425978538813</v>
      </c>
      <c r="F10" s="22">
        <f>D10/G10*100</f>
        <v>101.75874736309747</v>
      </c>
      <c r="G10" s="153">
        <f>G11+G16+G19+G20+G21+G22+G23+G25+G28</f>
        <v>425120000000</v>
      </c>
    </row>
    <row r="11" spans="1:7" ht="17.25" customHeight="1">
      <c r="A11" s="159">
        <v>1</v>
      </c>
      <c r="B11" s="19" t="s">
        <v>7</v>
      </c>
      <c r="C11" s="20">
        <f>C12+C13+C14+C15</f>
        <v>222000000000</v>
      </c>
      <c r="D11" s="20">
        <f>D12+D13+D14+D15</f>
        <v>122441339140</v>
      </c>
      <c r="E11" s="20">
        <f>E12+E13+E14+E15</f>
        <v>168.68770252014446</v>
      </c>
      <c r="F11" s="20">
        <f>F12+F13+F14+F15</f>
        <v>327.5944267343194</v>
      </c>
      <c r="G11" s="199">
        <f>G12+G13+G14+G15</f>
        <v>125989000000</v>
      </c>
    </row>
    <row r="12" spans="1:7" ht="17.25" customHeight="1">
      <c r="A12" s="159"/>
      <c r="B12" s="23" t="s">
        <v>8</v>
      </c>
      <c r="C12" s="24">
        <v>187530000000</v>
      </c>
      <c r="D12" s="25">
        <v>103993993645</v>
      </c>
      <c r="E12" s="26">
        <f>D12/C12*100</f>
        <v>55.45459054284648</v>
      </c>
      <c r="F12" s="27">
        <f aca="true" t="shared" si="0" ref="F12:F32">D12/G12*100</f>
        <v>101.0150595391893</v>
      </c>
      <c r="G12" s="25">
        <v>102949000000</v>
      </c>
    </row>
    <row r="13" spans="1:7" ht="17.25" customHeight="1">
      <c r="A13" s="159"/>
      <c r="B13" s="23" t="s">
        <v>9</v>
      </c>
      <c r="C13" s="24">
        <v>32420000000</v>
      </c>
      <c r="D13" s="25">
        <v>17797165119</v>
      </c>
      <c r="E13" s="26">
        <f aca="true" t="shared" si="1" ref="E13:E32">D13/C13*100</f>
        <v>54.89563577729797</v>
      </c>
      <c r="F13" s="27">
        <f t="shared" si="0"/>
        <v>80.42462433458358</v>
      </c>
      <c r="G13" s="25">
        <v>22129000000</v>
      </c>
    </row>
    <row r="14" spans="1:7" ht="17.25" customHeight="1">
      <c r="A14" s="159"/>
      <c r="B14" s="23" t="s">
        <v>10</v>
      </c>
      <c r="C14" s="24">
        <v>800000000</v>
      </c>
      <c r="D14" s="25">
        <v>140512136</v>
      </c>
      <c r="E14" s="26">
        <f t="shared" si="1"/>
        <v>17.564017</v>
      </c>
      <c r="F14" s="27">
        <f t="shared" si="0"/>
        <v>75.95250594594594</v>
      </c>
      <c r="G14" s="25">
        <v>185000000</v>
      </c>
    </row>
    <row r="15" spans="1:7" ht="17.25" customHeight="1">
      <c r="A15" s="159"/>
      <c r="B15" s="23" t="s">
        <v>11</v>
      </c>
      <c r="C15" s="24">
        <v>1250000000</v>
      </c>
      <c r="D15" s="25">
        <v>509668240</v>
      </c>
      <c r="E15" s="26">
        <f t="shared" si="1"/>
        <v>40.7734592</v>
      </c>
      <c r="F15" s="27">
        <f t="shared" si="0"/>
        <v>70.20223691460055</v>
      </c>
      <c r="G15" s="25">
        <v>726000000</v>
      </c>
    </row>
    <row r="16" spans="1:7" ht="17.25" customHeight="1">
      <c r="A16" s="159">
        <v>2</v>
      </c>
      <c r="B16" s="19" t="s">
        <v>12</v>
      </c>
      <c r="C16" s="20">
        <v>207000000000</v>
      </c>
      <c r="D16" s="20">
        <v>137912952118</v>
      </c>
      <c r="E16" s="21">
        <f t="shared" si="1"/>
        <v>66.62461454975845</v>
      </c>
      <c r="F16" s="22">
        <f t="shared" si="0"/>
        <v>94.33686666712269</v>
      </c>
      <c r="G16" s="191">
        <v>146192000000</v>
      </c>
    </row>
    <row r="17" spans="1:7" ht="17.25" customHeight="1" hidden="1">
      <c r="A17" s="159"/>
      <c r="B17" s="23" t="s">
        <v>13</v>
      </c>
      <c r="C17" s="24"/>
      <c r="D17" s="25"/>
      <c r="E17" s="26"/>
      <c r="F17" s="27">
        <f t="shared" si="0"/>
        <v>0</v>
      </c>
      <c r="G17" s="20">
        <v>4843573844</v>
      </c>
    </row>
    <row r="18" spans="1:7" ht="17.25" customHeight="1" hidden="1">
      <c r="A18" s="159"/>
      <c r="B18" s="23" t="s">
        <v>14</v>
      </c>
      <c r="C18" s="24"/>
      <c r="D18" s="25"/>
      <c r="E18" s="26"/>
      <c r="F18" s="27">
        <f t="shared" si="0"/>
        <v>0</v>
      </c>
      <c r="G18" s="25">
        <v>60364017379</v>
      </c>
    </row>
    <row r="19" spans="1:7" ht="17.25" customHeight="1">
      <c r="A19" s="159">
        <v>3</v>
      </c>
      <c r="B19" s="19" t="s">
        <v>15</v>
      </c>
      <c r="C19" s="28">
        <v>125000000000</v>
      </c>
      <c r="D19" s="20">
        <v>96516863522</v>
      </c>
      <c r="E19" s="21">
        <f t="shared" si="1"/>
        <v>77.21349081759999</v>
      </c>
      <c r="F19" s="22">
        <f t="shared" si="0"/>
        <v>107.4307538006033</v>
      </c>
      <c r="G19" s="25">
        <v>89841000000</v>
      </c>
    </row>
    <row r="20" spans="1:7" ht="17.25" customHeight="1">
      <c r="A20" s="159">
        <v>4</v>
      </c>
      <c r="B20" s="29" t="s">
        <v>114</v>
      </c>
      <c r="C20" s="28">
        <v>6850000000</v>
      </c>
      <c r="D20" s="20">
        <v>4695267602</v>
      </c>
      <c r="E20" s="21">
        <f t="shared" si="1"/>
        <v>68.5440525839416</v>
      </c>
      <c r="F20" s="22">
        <f t="shared" si="0"/>
        <v>129.56036429359824</v>
      </c>
      <c r="G20" s="20">
        <v>3624000000</v>
      </c>
    </row>
    <row r="21" spans="1:7" ht="17.25" customHeight="1">
      <c r="A21" s="159">
        <v>5</v>
      </c>
      <c r="B21" s="19" t="s">
        <v>16</v>
      </c>
      <c r="C21" s="28">
        <v>8000000000</v>
      </c>
      <c r="D21" s="20">
        <v>4812266000</v>
      </c>
      <c r="E21" s="21">
        <f t="shared" si="1"/>
        <v>60.153325</v>
      </c>
      <c r="F21" s="22">
        <f t="shared" si="0"/>
        <v>92.82920524691359</v>
      </c>
      <c r="G21" s="20">
        <v>5184000000</v>
      </c>
    </row>
    <row r="22" spans="1:7" ht="17.25" customHeight="1">
      <c r="A22" s="159">
        <v>6</v>
      </c>
      <c r="B22" s="29" t="s">
        <v>17</v>
      </c>
      <c r="C22" s="28">
        <v>68000000000</v>
      </c>
      <c r="D22" s="20">
        <v>53974376506</v>
      </c>
      <c r="E22" s="21">
        <f t="shared" si="1"/>
        <v>79.37408309705883</v>
      </c>
      <c r="F22" s="22">
        <f t="shared" si="0"/>
        <v>127.55678145767358</v>
      </c>
      <c r="G22" s="200">
        <v>42314000000</v>
      </c>
    </row>
    <row r="23" spans="1:7" ht="17.25" customHeight="1">
      <c r="A23" s="159">
        <v>7</v>
      </c>
      <c r="B23" s="32" t="s">
        <v>18</v>
      </c>
      <c r="C23" s="28">
        <v>2000000000</v>
      </c>
      <c r="D23" s="20">
        <v>197489408</v>
      </c>
      <c r="E23" s="26">
        <f t="shared" si="1"/>
        <v>9.8744704</v>
      </c>
      <c r="F23" s="27"/>
      <c r="G23" s="20">
        <v>271000000</v>
      </c>
    </row>
    <row r="24" spans="1:7" ht="17.25" customHeight="1" hidden="1">
      <c r="A24" s="159">
        <v>9</v>
      </c>
      <c r="B24" s="29" t="s">
        <v>19</v>
      </c>
      <c r="C24" s="28"/>
      <c r="D24" s="20">
        <f>D26+D27</f>
        <v>10852916226</v>
      </c>
      <c r="E24" s="26" t="e">
        <f t="shared" si="1"/>
        <v>#DIV/0!</v>
      </c>
      <c r="F24" s="27">
        <f t="shared" si="0"/>
        <v>222.61743813821218</v>
      </c>
      <c r="G24" s="20">
        <v>4875142000</v>
      </c>
    </row>
    <row r="25" spans="1:7" ht="17.25" customHeight="1">
      <c r="A25" s="159">
        <v>8</v>
      </c>
      <c r="B25" s="19" t="s">
        <v>20</v>
      </c>
      <c r="C25" s="28">
        <f>C26+C27</f>
        <v>18000000000</v>
      </c>
      <c r="D25" s="33">
        <f>D26+D27</f>
        <v>10852916226</v>
      </c>
      <c r="E25" s="21">
        <f>D25/C25*100</f>
        <v>60.293979033333336</v>
      </c>
      <c r="F25" s="22">
        <f t="shared" si="0"/>
        <v>104.84896363636365</v>
      </c>
      <c r="G25" s="20">
        <f>SUM(G26:G27)</f>
        <v>10351000000</v>
      </c>
    </row>
    <row r="26" spans="1:7" s="35" customFormat="1" ht="17.25" customHeight="1">
      <c r="A26" s="160"/>
      <c r="B26" s="34" t="s">
        <v>21</v>
      </c>
      <c r="C26" s="30">
        <v>12700000000</v>
      </c>
      <c r="D26" s="31">
        <v>3234005180</v>
      </c>
      <c r="E26" s="26">
        <f t="shared" si="1"/>
        <v>25.464607716535433</v>
      </c>
      <c r="F26" s="27">
        <f t="shared" si="0"/>
        <v>64.2687833863275</v>
      </c>
      <c r="G26" s="191">
        <v>5032000000</v>
      </c>
    </row>
    <row r="27" spans="1:7" ht="17.25" customHeight="1">
      <c r="A27" s="159"/>
      <c r="B27" s="34" t="s">
        <v>22</v>
      </c>
      <c r="C27" s="30">
        <v>5300000000</v>
      </c>
      <c r="D27" s="31">
        <v>7618911046</v>
      </c>
      <c r="E27" s="26">
        <f t="shared" si="1"/>
        <v>143.75303860377358</v>
      </c>
      <c r="F27" s="27">
        <f t="shared" si="0"/>
        <v>143.23953837187443</v>
      </c>
      <c r="G27" s="31">
        <v>5319000000</v>
      </c>
    </row>
    <row r="28" spans="1:7" ht="17.25" customHeight="1">
      <c r="A28" s="159">
        <v>9</v>
      </c>
      <c r="B28" s="19" t="s">
        <v>23</v>
      </c>
      <c r="C28" s="28">
        <v>150000000</v>
      </c>
      <c r="D28" s="20">
        <v>1193316268</v>
      </c>
      <c r="E28" s="21">
        <f t="shared" si="1"/>
        <v>795.5441786666667</v>
      </c>
      <c r="F28" s="22">
        <f t="shared" si="0"/>
        <v>88.13266381093058</v>
      </c>
      <c r="G28" s="31">
        <v>1354000000</v>
      </c>
    </row>
    <row r="29" spans="1:7" s="1" customFormat="1" ht="15.75">
      <c r="A29" s="151" t="s">
        <v>34</v>
      </c>
      <c r="B29" s="151" t="s">
        <v>110</v>
      </c>
      <c r="C29" s="152"/>
      <c r="D29" s="152"/>
      <c r="E29" s="21"/>
      <c r="F29" s="22"/>
      <c r="G29" s="20"/>
    </row>
    <row r="30" spans="1:7" s="158" customFormat="1" ht="35.25" customHeight="1">
      <c r="A30" s="150" t="s">
        <v>6</v>
      </c>
      <c r="B30" s="150" t="s">
        <v>111</v>
      </c>
      <c r="C30" s="157">
        <f>C31+C32</f>
        <v>687500000000</v>
      </c>
      <c r="D30" s="157">
        <f>D31+D32</f>
        <v>459133857778</v>
      </c>
      <c r="E30" s="162">
        <f t="shared" si="1"/>
        <v>66.7831065858909</v>
      </c>
      <c r="F30" s="162">
        <f t="shared" si="0"/>
        <v>99.34500266746869</v>
      </c>
      <c r="G30" s="157">
        <f>SUM(G31:G32)</f>
        <v>462161000000</v>
      </c>
    </row>
    <row r="31" spans="1:7" ht="15.75">
      <c r="A31" s="161">
        <v>1</v>
      </c>
      <c r="B31" s="146" t="s">
        <v>112</v>
      </c>
      <c r="C31" s="155">
        <v>141700000000</v>
      </c>
      <c r="D31" s="95">
        <f>D9-D26-D32+13963934980+181656607+15442618592+182865989</f>
        <v>348285343294</v>
      </c>
      <c r="E31" s="26">
        <f t="shared" si="1"/>
        <v>245.79064452646438</v>
      </c>
      <c r="F31" s="27">
        <f t="shared" si="0"/>
        <v>96.6216624990637</v>
      </c>
      <c r="G31" s="155">
        <v>360463000000</v>
      </c>
    </row>
    <row r="32" spans="1:7" ht="15.75">
      <c r="A32" s="161">
        <v>2</v>
      </c>
      <c r="B32" s="146" t="s">
        <v>113</v>
      </c>
      <c r="C32" s="155">
        <v>545800000000</v>
      </c>
      <c r="D32" s="95">
        <f>D21+D19+D28+D27+D15+D23</f>
        <v>110848514484</v>
      </c>
      <c r="E32" s="26">
        <f t="shared" si="1"/>
        <v>20.309365057530233</v>
      </c>
      <c r="F32" s="27">
        <f t="shared" si="0"/>
        <v>108.99773297803299</v>
      </c>
      <c r="G32" s="155">
        <v>101698000000</v>
      </c>
    </row>
    <row r="33" spans="1:7" ht="15.75">
      <c r="A33" s="36"/>
      <c r="B33" s="36"/>
      <c r="C33" s="156"/>
      <c r="D33" s="156"/>
      <c r="E33" s="36"/>
      <c r="F33" s="36"/>
      <c r="G33" s="155"/>
    </row>
  </sheetData>
  <sheetProtection/>
  <mergeCells count="8">
    <mergeCell ref="A2:F2"/>
    <mergeCell ref="A3:F3"/>
    <mergeCell ref="A4:F4"/>
    <mergeCell ref="A6:A7"/>
    <mergeCell ref="B6:B7"/>
    <mergeCell ref="C6:C7"/>
    <mergeCell ref="E6:F6"/>
    <mergeCell ref="D6:D7"/>
  </mergeCells>
  <printOptions/>
  <pageMargins left="0.35" right="0.24" top="0.34" bottom="1" header="0.22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4" sqref="A4:K4"/>
    </sheetView>
  </sheetViews>
  <sheetFormatPr defaultColWidth="9.00390625" defaultRowHeight="15.75"/>
  <cols>
    <col min="1" max="1" width="6.75390625" style="7" customWidth="1"/>
    <col min="2" max="2" width="49.875" style="7" customWidth="1"/>
    <col min="3" max="3" width="13.625" style="7" hidden="1" customWidth="1"/>
    <col min="4" max="4" width="0.37109375" style="7" hidden="1" customWidth="1"/>
    <col min="5" max="5" width="12.375" style="7" customWidth="1"/>
    <col min="6" max="6" width="15.125" style="7" hidden="1" customWidth="1"/>
    <col min="7" max="7" width="11.25390625" style="7" customWidth="1"/>
    <col min="8" max="8" width="11.625" style="7" customWidth="1"/>
    <col min="9" max="9" width="10.125" style="7" customWidth="1"/>
    <col min="10" max="10" width="8.375" style="7" customWidth="1"/>
    <col min="11" max="11" width="7.875" style="7" customWidth="1"/>
    <col min="12" max="12" width="15.125" style="7" customWidth="1"/>
    <col min="13" max="16384" width="9.00390625" style="7" customWidth="1"/>
  </cols>
  <sheetData>
    <row r="1" spans="1:10" ht="21" customHeight="1">
      <c r="A1" s="182" t="s">
        <v>0</v>
      </c>
      <c r="J1" s="201" t="s">
        <v>138</v>
      </c>
    </row>
    <row r="2" spans="1:11" ht="21" customHeight="1">
      <c r="A2" s="223" t="s">
        <v>74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21" customHeight="1">
      <c r="A3" s="223" t="s">
        <v>155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ht="21" customHeight="1">
      <c r="A4" s="222" t="s">
        <v>159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</row>
    <row r="5" spans="2:10" ht="16.5">
      <c r="B5" s="202"/>
      <c r="C5" s="203"/>
      <c r="D5" s="203"/>
      <c r="F5" s="203"/>
      <c r="J5" s="204" t="s">
        <v>127</v>
      </c>
    </row>
    <row r="6" spans="1:12" ht="19.5" customHeight="1">
      <c r="A6" s="220" t="s">
        <v>24</v>
      </c>
      <c r="B6" s="220" t="s">
        <v>25</v>
      </c>
      <c r="C6" s="37"/>
      <c r="D6" s="224" t="s">
        <v>149</v>
      </c>
      <c r="E6" s="230"/>
      <c r="F6" s="231"/>
      <c r="G6" s="224" t="s">
        <v>158</v>
      </c>
      <c r="H6" s="234" t="s">
        <v>77</v>
      </c>
      <c r="I6" s="235"/>
      <c r="J6" s="224" t="s">
        <v>26</v>
      </c>
      <c r="K6" s="220" t="s">
        <v>27</v>
      </c>
      <c r="L6" s="192" t="s">
        <v>146</v>
      </c>
    </row>
    <row r="7" spans="1:11" ht="16.5" customHeight="1">
      <c r="A7" s="221" t="s">
        <v>3</v>
      </c>
      <c r="B7" s="221"/>
      <c r="C7" s="228" t="s">
        <v>28</v>
      </c>
      <c r="D7" s="225"/>
      <c r="E7" s="232"/>
      <c r="F7" s="233"/>
      <c r="G7" s="225" t="s">
        <v>75</v>
      </c>
      <c r="H7" s="224" t="s">
        <v>78</v>
      </c>
      <c r="I7" s="224" t="s">
        <v>79</v>
      </c>
      <c r="J7" s="225"/>
      <c r="K7" s="226"/>
    </row>
    <row r="8" spans="1:11" ht="29.25" customHeight="1">
      <c r="A8" s="221"/>
      <c r="B8" s="221"/>
      <c r="C8" s="229"/>
      <c r="D8" s="225"/>
      <c r="E8" s="232"/>
      <c r="F8" s="233"/>
      <c r="G8" s="225"/>
      <c r="H8" s="225"/>
      <c r="I8" s="225"/>
      <c r="J8" s="225" t="s">
        <v>29</v>
      </c>
      <c r="K8" s="227"/>
    </row>
    <row r="9" spans="1:11" ht="19.5" customHeight="1">
      <c r="A9" s="126" t="s">
        <v>5</v>
      </c>
      <c r="B9" s="126" t="s">
        <v>6</v>
      </c>
      <c r="C9" s="38">
        <v>1</v>
      </c>
      <c r="D9" s="127"/>
      <c r="E9" s="38">
        <v>1</v>
      </c>
      <c r="F9" s="39"/>
      <c r="G9" s="40" t="s">
        <v>81</v>
      </c>
      <c r="H9" s="40">
        <v>3</v>
      </c>
      <c r="I9" s="40">
        <v>4</v>
      </c>
      <c r="J9" s="38">
        <v>5</v>
      </c>
      <c r="K9" s="38">
        <v>6</v>
      </c>
    </row>
    <row r="10" spans="1:12" s="125" customFormat="1" ht="19.5" customHeight="1">
      <c r="A10" s="141"/>
      <c r="B10" s="142" t="s">
        <v>96</v>
      </c>
      <c r="C10" s="143"/>
      <c r="D10" s="143"/>
      <c r="E10" s="144">
        <f>E11+E62+E58+E59+E60+E61</f>
        <v>788210000000</v>
      </c>
      <c r="F10" s="144" t="e">
        <f>F11+F62+F58+F59+F60+F61</f>
        <v>#REF!</v>
      </c>
      <c r="G10" s="144">
        <f>G11+G62+G58+G59+G60+G61</f>
        <v>380350514746</v>
      </c>
      <c r="H10" s="144">
        <f>H11+H62+H58+H59+H60+H61</f>
        <v>350940714628</v>
      </c>
      <c r="I10" s="144">
        <f>I11+I62+I58+I59+I60+I61</f>
        <v>29409800118</v>
      </c>
      <c r="J10" s="45">
        <f aca="true" t="shared" si="0" ref="J10:J52">G10/E10*100</f>
        <v>48.25497199299679</v>
      </c>
      <c r="K10" s="45">
        <f aca="true" t="shared" si="1" ref="K10:K52">G10/L10*100</f>
        <v>110.4559343767647</v>
      </c>
      <c r="L10" s="144">
        <v>344345930250</v>
      </c>
    </row>
    <row r="11" spans="1:12" ht="22.5" customHeight="1">
      <c r="A11" s="128" t="s">
        <v>5</v>
      </c>
      <c r="B11" s="129" t="s">
        <v>121</v>
      </c>
      <c r="C11" s="42" t="e">
        <f>C12+C20+#REF!</f>
        <v>#REF!</v>
      </c>
      <c r="D11" s="43" t="e">
        <f aca="true" t="shared" si="2" ref="D11:D21">E11+F11</f>
        <v>#REF!</v>
      </c>
      <c r="E11" s="86">
        <f>E12+E20+E56+E57</f>
        <v>787500000000</v>
      </c>
      <c r="F11" s="86" t="e">
        <f>F12+F20+F56+F57</f>
        <v>#REF!</v>
      </c>
      <c r="G11" s="86">
        <f>G12+G20+G56+G57</f>
        <v>374848466746</v>
      </c>
      <c r="H11" s="86">
        <f>H12+H20+H56+H57</f>
        <v>345725841628</v>
      </c>
      <c r="I11" s="86">
        <f>I12+I20+I56+I57</f>
        <v>29122625118</v>
      </c>
      <c r="J11" s="45">
        <f t="shared" si="0"/>
        <v>47.59980530107937</v>
      </c>
      <c r="K11" s="45">
        <f t="shared" si="1"/>
        <v>120.77193387910634</v>
      </c>
      <c r="L11" s="86">
        <v>310377133748</v>
      </c>
    </row>
    <row r="12" spans="1:12" ht="18">
      <c r="A12" s="41" t="s">
        <v>30</v>
      </c>
      <c r="B12" s="74" t="s">
        <v>31</v>
      </c>
      <c r="C12" s="42" t="e">
        <f>C13+C15+#REF!</f>
        <v>#REF!</v>
      </c>
      <c r="D12" s="43">
        <f t="shared" si="2"/>
        <v>267880000000</v>
      </c>
      <c r="E12" s="86">
        <f>SUM(E13:E19)</f>
        <v>267880000000</v>
      </c>
      <c r="F12" s="86">
        <f>SUM(F13:F19)</f>
        <v>0</v>
      </c>
      <c r="G12" s="86">
        <f>SUM(G13:G19)</f>
        <v>162323549400</v>
      </c>
      <c r="H12" s="86">
        <f>SUM(H13:H19)</f>
        <v>162323549400</v>
      </c>
      <c r="I12" s="86">
        <f>SUM(I13:I19)</f>
        <v>0</v>
      </c>
      <c r="J12" s="45">
        <f t="shared" si="0"/>
        <v>60.59562094967896</v>
      </c>
      <c r="K12" s="45">
        <f t="shared" si="1"/>
        <v>128.09853087857593</v>
      </c>
      <c r="L12" s="86">
        <v>126717729147</v>
      </c>
    </row>
    <row r="13" spans="1:12" ht="16.5">
      <c r="A13" s="46">
        <v>1</v>
      </c>
      <c r="B13" s="75" t="s">
        <v>32</v>
      </c>
      <c r="C13" s="47">
        <f>35310000000+27000000000</f>
        <v>62310000000</v>
      </c>
      <c r="D13" s="48">
        <f t="shared" si="2"/>
        <v>38880000000</v>
      </c>
      <c r="E13" s="88">
        <v>38880000000</v>
      </c>
      <c r="F13" s="89"/>
      <c r="G13" s="175">
        <f aca="true" t="shared" si="3" ref="G13:G19">H13+I13</f>
        <v>18270000000</v>
      </c>
      <c r="H13" s="90">
        <v>18270000000</v>
      </c>
      <c r="I13" s="90"/>
      <c r="J13" s="82">
        <f t="shared" si="0"/>
        <v>46.99074074074074</v>
      </c>
      <c r="K13" s="82"/>
      <c r="L13" s="188">
        <v>28928256898</v>
      </c>
    </row>
    <row r="14" spans="1:12" ht="16.5">
      <c r="A14" s="46"/>
      <c r="B14" s="76" t="s">
        <v>76</v>
      </c>
      <c r="C14" s="49"/>
      <c r="D14" s="49">
        <f t="shared" si="2"/>
        <v>0</v>
      </c>
      <c r="E14" s="91"/>
      <c r="F14" s="92"/>
      <c r="G14" s="175">
        <f t="shared" si="3"/>
        <v>0</v>
      </c>
      <c r="H14" s="93"/>
      <c r="I14" s="93"/>
      <c r="J14" s="82"/>
      <c r="K14" s="82"/>
      <c r="L14" s="186">
        <v>0</v>
      </c>
    </row>
    <row r="15" spans="1:12" ht="16.5">
      <c r="A15" s="46">
        <v>2</v>
      </c>
      <c r="B15" s="75" t="s">
        <v>33</v>
      </c>
      <c r="C15" s="47">
        <v>11570000000</v>
      </c>
      <c r="D15" s="48">
        <f t="shared" si="2"/>
        <v>25000000000</v>
      </c>
      <c r="E15" s="88">
        <v>25000000000</v>
      </c>
      <c r="F15" s="89"/>
      <c r="G15" s="175">
        <f t="shared" si="3"/>
        <v>18379290826</v>
      </c>
      <c r="H15" s="90">
        <v>18379290826</v>
      </c>
      <c r="I15" s="90"/>
      <c r="J15" s="82"/>
      <c r="K15" s="82"/>
      <c r="L15" s="186">
        <v>17968251249</v>
      </c>
    </row>
    <row r="16" spans="1:12" ht="16.5">
      <c r="A16" s="46">
        <v>3</v>
      </c>
      <c r="B16" s="75" t="s">
        <v>141</v>
      </c>
      <c r="C16" s="47"/>
      <c r="D16" s="48"/>
      <c r="E16" s="88">
        <v>100000000000</v>
      </c>
      <c r="F16" s="89"/>
      <c r="G16" s="175">
        <f t="shared" si="3"/>
        <v>35548000000</v>
      </c>
      <c r="H16" s="90">
        <v>35548000000</v>
      </c>
      <c r="I16" s="90"/>
      <c r="J16" s="82"/>
      <c r="K16" s="82"/>
      <c r="L16" s="186">
        <v>55591834000</v>
      </c>
    </row>
    <row r="17" spans="1:12" ht="24.75" customHeight="1">
      <c r="A17" s="194">
        <v>4</v>
      </c>
      <c r="B17" s="193" t="s">
        <v>145</v>
      </c>
      <c r="C17" s="47"/>
      <c r="D17" s="48"/>
      <c r="E17" s="195"/>
      <c r="F17" s="89"/>
      <c r="G17" s="195">
        <f t="shared" si="3"/>
        <v>28468258574</v>
      </c>
      <c r="H17" s="195">
        <v>28468258574</v>
      </c>
      <c r="I17" s="90"/>
      <c r="J17" s="82"/>
      <c r="K17" s="82"/>
      <c r="L17" s="186">
        <v>0</v>
      </c>
    </row>
    <row r="18" spans="1:12" ht="16.5">
      <c r="A18" s="194">
        <v>5</v>
      </c>
      <c r="B18" s="193" t="s">
        <v>142</v>
      </c>
      <c r="C18" s="47"/>
      <c r="D18" s="48"/>
      <c r="E18" s="195">
        <v>4000000000</v>
      </c>
      <c r="F18" s="89"/>
      <c r="G18" s="195">
        <f t="shared" si="3"/>
        <v>4000000000</v>
      </c>
      <c r="H18" s="195">
        <v>4000000000</v>
      </c>
      <c r="I18" s="90"/>
      <c r="J18" s="82">
        <f t="shared" si="0"/>
        <v>100</v>
      </c>
      <c r="K18" s="82"/>
      <c r="L18" s="186">
        <v>2000000000</v>
      </c>
    </row>
    <row r="19" spans="1:12" ht="16.5">
      <c r="A19" s="46">
        <v>6</v>
      </c>
      <c r="B19" s="205" t="s">
        <v>140</v>
      </c>
      <c r="C19" s="47"/>
      <c r="D19" s="48"/>
      <c r="E19" s="88">
        <v>100000000000</v>
      </c>
      <c r="F19" s="89"/>
      <c r="G19" s="175">
        <f t="shared" si="3"/>
        <v>57658000000</v>
      </c>
      <c r="H19" s="90">
        <v>57658000000</v>
      </c>
      <c r="I19" s="90"/>
      <c r="J19" s="82"/>
      <c r="K19" s="82"/>
      <c r="L19" s="186">
        <v>22229387000</v>
      </c>
    </row>
    <row r="20" spans="1:12" ht="18">
      <c r="A20" s="41" t="s">
        <v>34</v>
      </c>
      <c r="B20" s="74" t="s">
        <v>35</v>
      </c>
      <c r="C20" s="44">
        <f>C21+C31+C32+C38+C39+C40+C42+C41+C43+C44+C49+C52+C53</f>
        <v>345150000000</v>
      </c>
      <c r="D20" s="51" t="e">
        <f t="shared" si="2"/>
        <v>#REF!</v>
      </c>
      <c r="E20" s="94">
        <f>E21+E31+E32+E38+E39+E40+E42+E41+E43+E44+E49+E52+E53+E55+E54</f>
        <v>505870000000</v>
      </c>
      <c r="F20" s="87" t="e">
        <f>F21+F31+F32+F38+F39+F40+F42+F41+F43+F44+F49+F52+F53</f>
        <v>#REF!</v>
      </c>
      <c r="G20" s="87">
        <f>G21+G31+G32+G38+G39+G40+G42+G41+G43+G44+G49+G52+G53</f>
        <v>212524917346</v>
      </c>
      <c r="H20" s="87">
        <f>H21+H31+H32+H38+H39+H40+H42+H41+H43+H44+H49+H52+H53</f>
        <v>183402292228</v>
      </c>
      <c r="I20" s="87">
        <f>I21+I31+I32+I38+I39+I40+I42+I41+I43+I44+I49+I52+I53</f>
        <v>29122625118</v>
      </c>
      <c r="J20" s="45">
        <f t="shared" si="0"/>
        <v>42.01176534406073</v>
      </c>
      <c r="K20" s="45">
        <f t="shared" si="1"/>
        <v>115.71687156871184</v>
      </c>
      <c r="L20" s="94">
        <v>183659404601</v>
      </c>
    </row>
    <row r="21" spans="1:12" s="53" customFormat="1" ht="18">
      <c r="A21" s="52">
        <v>1</v>
      </c>
      <c r="B21" s="77" t="s">
        <v>36</v>
      </c>
      <c r="C21" s="44">
        <f>C22+C23+C25+C26+C27</f>
        <v>31550000000</v>
      </c>
      <c r="D21" s="51">
        <f t="shared" si="2"/>
        <v>78529561000</v>
      </c>
      <c r="E21" s="94">
        <v>75982961000</v>
      </c>
      <c r="F21" s="87">
        <f>F22+F23+F25+F26+F27</f>
        <v>2546600000</v>
      </c>
      <c r="G21" s="87">
        <f>H21+I21</f>
        <v>21540734504</v>
      </c>
      <c r="H21" s="87">
        <v>20952168620</v>
      </c>
      <c r="I21" s="87">
        <v>588565884</v>
      </c>
      <c r="J21" s="45">
        <f t="shared" si="0"/>
        <v>28.34942758284979</v>
      </c>
      <c r="K21" s="45">
        <f t="shared" si="1"/>
        <v>121.49154756763845</v>
      </c>
      <c r="L21" s="94">
        <v>17730233037</v>
      </c>
    </row>
    <row r="22" spans="1:12" ht="16.5" hidden="1">
      <c r="A22" s="54" t="s">
        <v>37</v>
      </c>
      <c r="B22" s="78" t="s">
        <v>38</v>
      </c>
      <c r="C22" s="47">
        <v>1700000000</v>
      </c>
      <c r="D22" s="55">
        <v>0</v>
      </c>
      <c r="E22" s="88">
        <v>0</v>
      </c>
      <c r="F22" s="89"/>
      <c r="G22" s="90"/>
      <c r="H22" s="90"/>
      <c r="I22" s="90"/>
      <c r="J22" s="45" t="e">
        <f t="shared" si="0"/>
        <v>#DIV/0!</v>
      </c>
      <c r="K22" s="45" t="e">
        <f t="shared" si="1"/>
        <v>#DIV/0!</v>
      </c>
      <c r="L22" s="97"/>
    </row>
    <row r="23" spans="1:12" s="57" customFormat="1" ht="16.5" hidden="1">
      <c r="A23" s="54" t="s">
        <v>39</v>
      </c>
      <c r="B23" s="78" t="s">
        <v>40</v>
      </c>
      <c r="C23" s="56">
        <f>8650000000</f>
        <v>8650000000</v>
      </c>
      <c r="D23" s="55">
        <f aca="true" t="shared" si="4" ref="D23:D29">E23+F23</f>
        <v>10223288000</v>
      </c>
      <c r="E23" s="88">
        <v>7676688000</v>
      </c>
      <c r="F23" s="89">
        <f>2546600000</f>
        <v>2546600000</v>
      </c>
      <c r="G23" s="89">
        <f>H23+I23</f>
        <v>289610805</v>
      </c>
      <c r="H23" s="89">
        <v>289610805</v>
      </c>
      <c r="I23" s="89"/>
      <c r="J23" s="45">
        <f t="shared" si="0"/>
        <v>3.7726009576004653</v>
      </c>
      <c r="K23" s="45">
        <f t="shared" si="1"/>
        <v>100</v>
      </c>
      <c r="L23" s="188">
        <v>289610805</v>
      </c>
    </row>
    <row r="24" spans="1:12" s="60" customFormat="1" ht="16.5" hidden="1">
      <c r="A24" s="58"/>
      <c r="B24" s="79" t="s">
        <v>41</v>
      </c>
      <c r="C24" s="50"/>
      <c r="D24" s="59">
        <f t="shared" si="4"/>
        <v>1676688000</v>
      </c>
      <c r="E24" s="91">
        <v>1676688000</v>
      </c>
      <c r="F24" s="92"/>
      <c r="G24" s="89">
        <f aca="true" t="shared" si="5" ref="G24:G31">H24+I24</f>
        <v>289610805</v>
      </c>
      <c r="H24" s="93">
        <v>289610805</v>
      </c>
      <c r="I24" s="93"/>
      <c r="J24" s="45">
        <f t="shared" si="0"/>
        <v>17.27279046548911</v>
      </c>
      <c r="K24" s="45">
        <f t="shared" si="1"/>
        <v>100</v>
      </c>
      <c r="L24" s="188">
        <v>289610805</v>
      </c>
    </row>
    <row r="25" spans="1:12" s="61" customFormat="1" ht="16.5" hidden="1">
      <c r="A25" s="54" t="s">
        <v>42</v>
      </c>
      <c r="B25" s="78" t="s">
        <v>43</v>
      </c>
      <c r="C25" s="47">
        <v>6950000000</v>
      </c>
      <c r="D25" s="55">
        <f t="shared" si="4"/>
        <v>20500000000</v>
      </c>
      <c r="E25" s="88">
        <v>20500000000</v>
      </c>
      <c r="F25" s="89"/>
      <c r="G25" s="89">
        <f t="shared" si="5"/>
        <v>1376284636</v>
      </c>
      <c r="H25" s="89">
        <v>1376284636</v>
      </c>
      <c r="I25" s="89"/>
      <c r="J25" s="45">
        <f t="shared" si="0"/>
        <v>6.713583590243903</v>
      </c>
      <c r="K25" s="45">
        <f t="shared" si="1"/>
        <v>100</v>
      </c>
      <c r="L25" s="188">
        <v>1376284636</v>
      </c>
    </row>
    <row r="26" spans="1:12" s="61" customFormat="1" ht="16.5" hidden="1">
      <c r="A26" s="54" t="s">
        <v>44</v>
      </c>
      <c r="B26" s="75" t="s">
        <v>45</v>
      </c>
      <c r="C26" s="47"/>
      <c r="D26" s="55">
        <f t="shared" si="4"/>
        <v>1000000000</v>
      </c>
      <c r="E26" s="88">
        <v>1000000000</v>
      </c>
      <c r="F26" s="89"/>
      <c r="G26" s="89">
        <f t="shared" si="5"/>
        <v>0</v>
      </c>
      <c r="H26" s="89"/>
      <c r="I26" s="89"/>
      <c r="J26" s="45">
        <f t="shared" si="0"/>
        <v>0</v>
      </c>
      <c r="K26" s="45" t="e">
        <f t="shared" si="1"/>
        <v>#DIV/0!</v>
      </c>
      <c r="L26" s="188">
        <v>0</v>
      </c>
    </row>
    <row r="27" spans="1:12" ht="16.5" hidden="1">
      <c r="A27" s="54" t="s">
        <v>46</v>
      </c>
      <c r="B27" s="78" t="s">
        <v>47</v>
      </c>
      <c r="C27" s="47">
        <f>C28+C29+C30</f>
        <v>14250000000</v>
      </c>
      <c r="D27" s="55">
        <f t="shared" si="4"/>
        <v>17448530000</v>
      </c>
      <c r="E27" s="95">
        <f>15311530000+2137000000</f>
        <v>17448530000</v>
      </c>
      <c r="F27" s="90"/>
      <c r="G27" s="89">
        <f t="shared" si="5"/>
        <v>302543986</v>
      </c>
      <c r="H27" s="90">
        <v>239823986</v>
      </c>
      <c r="I27" s="90">
        <v>62720000</v>
      </c>
      <c r="J27" s="45">
        <f t="shared" si="0"/>
        <v>1.733922490891783</v>
      </c>
      <c r="K27" s="45">
        <f t="shared" si="1"/>
        <v>100</v>
      </c>
      <c r="L27" s="188">
        <v>302543986</v>
      </c>
    </row>
    <row r="28" spans="1:12" ht="16.5" hidden="1">
      <c r="A28" s="46"/>
      <c r="B28" s="79" t="s">
        <v>48</v>
      </c>
      <c r="C28" s="50"/>
      <c r="D28" s="59">
        <f t="shared" si="4"/>
        <v>975895000</v>
      </c>
      <c r="E28" s="91">
        <v>975895000</v>
      </c>
      <c r="F28" s="89"/>
      <c r="G28" s="89">
        <f t="shared" si="5"/>
        <v>225460316</v>
      </c>
      <c r="H28" s="90">
        <f>151091777+74368539</f>
        <v>225460316</v>
      </c>
      <c r="I28" s="90"/>
      <c r="J28" s="45">
        <f t="shared" si="0"/>
        <v>23.10292767152204</v>
      </c>
      <c r="K28" s="45">
        <f t="shared" si="1"/>
        <v>100</v>
      </c>
      <c r="L28" s="188">
        <v>225460316</v>
      </c>
    </row>
    <row r="29" spans="1:12" ht="16.5" hidden="1">
      <c r="A29" s="46"/>
      <c r="B29" s="62" t="s">
        <v>49</v>
      </c>
      <c r="C29" s="50">
        <v>1500000000</v>
      </c>
      <c r="D29" s="59">
        <f t="shared" si="4"/>
        <v>1500000000</v>
      </c>
      <c r="E29" s="91">
        <v>1500000000</v>
      </c>
      <c r="F29" s="89"/>
      <c r="G29" s="89">
        <f t="shared" si="5"/>
        <v>0</v>
      </c>
      <c r="H29" s="90"/>
      <c r="I29" s="90"/>
      <c r="J29" s="45">
        <f t="shared" si="0"/>
        <v>0</v>
      </c>
      <c r="K29" s="45" t="e">
        <f t="shared" si="1"/>
        <v>#DIV/0!</v>
      </c>
      <c r="L29" s="188">
        <v>0</v>
      </c>
    </row>
    <row r="30" spans="1:12" ht="16.5" hidden="1">
      <c r="A30" s="46"/>
      <c r="B30" s="79" t="s">
        <v>50</v>
      </c>
      <c r="C30" s="50">
        <v>12750000000</v>
      </c>
      <c r="D30" s="59">
        <v>12750000000</v>
      </c>
      <c r="E30" s="91">
        <v>12750000000</v>
      </c>
      <c r="F30" s="89"/>
      <c r="G30" s="89">
        <f t="shared" si="5"/>
        <v>0</v>
      </c>
      <c r="H30" s="90"/>
      <c r="I30" s="90"/>
      <c r="J30" s="45">
        <f t="shared" si="0"/>
        <v>0</v>
      </c>
      <c r="K30" s="45" t="e">
        <f t="shared" si="1"/>
        <v>#DIV/0!</v>
      </c>
      <c r="L30" s="188">
        <v>0</v>
      </c>
    </row>
    <row r="31" spans="1:12" s="61" customFormat="1" ht="18">
      <c r="A31" s="63">
        <v>2</v>
      </c>
      <c r="B31" s="77" t="s">
        <v>51</v>
      </c>
      <c r="C31" s="44">
        <v>18190000000</v>
      </c>
      <c r="D31" s="51">
        <f aca="true" t="shared" si="6" ref="D31:D55">E31+F31</f>
        <v>41536912000</v>
      </c>
      <c r="E31" s="94">
        <v>41536912000</v>
      </c>
      <c r="F31" s="87"/>
      <c r="G31" s="87">
        <f t="shared" si="5"/>
        <v>6543081737</v>
      </c>
      <c r="H31" s="87">
        <v>6484461817</v>
      </c>
      <c r="I31" s="87">
        <v>58619920</v>
      </c>
      <c r="J31" s="45">
        <f t="shared" si="0"/>
        <v>15.752451065693087</v>
      </c>
      <c r="K31" s="45"/>
      <c r="L31" s="97">
        <v>3136718092</v>
      </c>
    </row>
    <row r="32" spans="1:12" ht="18">
      <c r="A32" s="63">
        <v>3</v>
      </c>
      <c r="B32" s="77" t="s">
        <v>52</v>
      </c>
      <c r="C32" s="44">
        <f>C33+C34+C35</f>
        <v>171110000000</v>
      </c>
      <c r="D32" s="51">
        <f t="shared" si="6"/>
        <v>224040872000</v>
      </c>
      <c r="E32" s="94">
        <v>224040872000</v>
      </c>
      <c r="F32" s="96"/>
      <c r="G32" s="97">
        <f>H32</f>
        <v>94674495799</v>
      </c>
      <c r="H32" s="97">
        <v>94674495799</v>
      </c>
      <c r="I32" s="97"/>
      <c r="J32" s="45">
        <f t="shared" si="0"/>
        <v>42.257689391157164</v>
      </c>
      <c r="K32" s="45">
        <f t="shared" si="1"/>
        <v>102.93718101458857</v>
      </c>
      <c r="L32" s="97">
        <v>91973079956</v>
      </c>
    </row>
    <row r="33" spans="1:12" ht="16.5" hidden="1">
      <c r="A33" s="46"/>
      <c r="B33" s="78" t="s">
        <v>53</v>
      </c>
      <c r="C33" s="47">
        <v>169660000000</v>
      </c>
      <c r="D33" s="55">
        <f t="shared" si="6"/>
        <v>196695928000</v>
      </c>
      <c r="E33" s="88">
        <v>196695928000</v>
      </c>
      <c r="F33" s="89"/>
      <c r="G33" s="90">
        <f>H33+I33</f>
        <v>39437651557</v>
      </c>
      <c r="H33" s="90">
        <v>39437651557</v>
      </c>
      <c r="I33" s="90"/>
      <c r="J33" s="45">
        <f t="shared" si="0"/>
        <v>20.050059987515347</v>
      </c>
      <c r="K33" s="45">
        <f t="shared" si="1"/>
        <v>100</v>
      </c>
      <c r="L33" s="188">
        <v>39437651557</v>
      </c>
    </row>
    <row r="34" spans="1:12" s="67" customFormat="1" ht="17.25" customHeight="1" hidden="1">
      <c r="A34" s="64"/>
      <c r="B34" s="80" t="s">
        <v>80</v>
      </c>
      <c r="C34" s="65"/>
      <c r="D34" s="66">
        <f t="shared" si="6"/>
        <v>0</v>
      </c>
      <c r="E34" s="98"/>
      <c r="F34" s="99"/>
      <c r="G34" s="90">
        <f aca="true" t="shared" si="7" ref="G34:G64">H34+I34</f>
        <v>0</v>
      </c>
      <c r="H34" s="100"/>
      <c r="I34" s="100"/>
      <c r="J34" s="45" t="e">
        <f t="shared" si="0"/>
        <v>#DIV/0!</v>
      </c>
      <c r="K34" s="45" t="e">
        <f t="shared" si="1"/>
        <v>#DIV/0!</v>
      </c>
      <c r="L34" s="188">
        <v>0</v>
      </c>
    </row>
    <row r="35" spans="1:12" s="67" customFormat="1" ht="17.25" customHeight="1" hidden="1">
      <c r="A35" s="64"/>
      <c r="B35" s="78" t="s">
        <v>97</v>
      </c>
      <c r="C35" s="65">
        <v>1450000000</v>
      </c>
      <c r="D35" s="66">
        <f t="shared" si="6"/>
        <v>1637608000</v>
      </c>
      <c r="E35" s="88">
        <v>1637608000</v>
      </c>
      <c r="F35" s="99"/>
      <c r="G35" s="90">
        <f t="shared" si="7"/>
        <v>223748068</v>
      </c>
      <c r="H35" s="100">
        <f>223748068</f>
        <v>223748068</v>
      </c>
      <c r="I35" s="100"/>
      <c r="J35" s="45">
        <f t="shared" si="0"/>
        <v>13.663103013663832</v>
      </c>
      <c r="K35" s="45">
        <f t="shared" si="1"/>
        <v>100</v>
      </c>
      <c r="L35" s="188">
        <v>223748068</v>
      </c>
    </row>
    <row r="36" spans="1:12" ht="16.5" hidden="1">
      <c r="A36" s="46"/>
      <c r="B36" s="78" t="s">
        <v>54</v>
      </c>
      <c r="C36" s="47"/>
      <c r="D36" s="55">
        <f t="shared" si="6"/>
        <v>0</v>
      </c>
      <c r="E36" s="88"/>
      <c r="F36" s="89"/>
      <c r="G36" s="90">
        <f t="shared" si="7"/>
        <v>0</v>
      </c>
      <c r="H36" s="90"/>
      <c r="I36" s="90"/>
      <c r="J36" s="45" t="e">
        <f t="shared" si="0"/>
        <v>#DIV/0!</v>
      </c>
      <c r="K36" s="45" t="e">
        <f t="shared" si="1"/>
        <v>#DIV/0!</v>
      </c>
      <c r="L36" s="186">
        <v>0</v>
      </c>
    </row>
    <row r="37" spans="1:12" ht="16.5" hidden="1">
      <c r="A37" s="46"/>
      <c r="B37" s="78" t="s">
        <v>55</v>
      </c>
      <c r="C37" s="47"/>
      <c r="D37" s="55">
        <f t="shared" si="6"/>
        <v>0</v>
      </c>
      <c r="E37" s="88"/>
      <c r="F37" s="89"/>
      <c r="G37" s="90">
        <f t="shared" si="7"/>
        <v>0</v>
      </c>
      <c r="H37" s="90"/>
      <c r="I37" s="90"/>
      <c r="J37" s="45" t="e">
        <f t="shared" si="0"/>
        <v>#DIV/0!</v>
      </c>
      <c r="K37" s="45" t="e">
        <f t="shared" si="1"/>
        <v>#DIV/0!</v>
      </c>
      <c r="L37" s="186">
        <v>0</v>
      </c>
    </row>
    <row r="38" spans="1:12" s="53" customFormat="1" ht="18">
      <c r="A38" s="68">
        <v>4</v>
      </c>
      <c r="B38" s="77" t="s">
        <v>56</v>
      </c>
      <c r="C38" s="44">
        <v>2060000000</v>
      </c>
      <c r="D38" s="51">
        <f t="shared" si="6"/>
        <v>4358250000</v>
      </c>
      <c r="E38" s="94">
        <v>4358250000</v>
      </c>
      <c r="F38" s="87"/>
      <c r="G38" s="97">
        <f t="shared" si="7"/>
        <v>1563471900</v>
      </c>
      <c r="H38" s="101">
        <v>1563471900</v>
      </c>
      <c r="I38" s="101"/>
      <c r="J38" s="45">
        <f t="shared" si="0"/>
        <v>35.87384615384616</v>
      </c>
      <c r="K38" s="45"/>
      <c r="L38" s="187">
        <v>927703800</v>
      </c>
    </row>
    <row r="39" spans="1:12" s="53" customFormat="1" ht="18">
      <c r="A39" s="52">
        <v>5</v>
      </c>
      <c r="B39" s="77" t="s">
        <v>57</v>
      </c>
      <c r="C39" s="44">
        <v>130000000</v>
      </c>
      <c r="D39" s="51">
        <f t="shared" si="6"/>
        <v>130000000</v>
      </c>
      <c r="E39" s="94">
        <v>130000000</v>
      </c>
      <c r="F39" s="87"/>
      <c r="G39" s="97">
        <f t="shared" si="7"/>
        <v>0</v>
      </c>
      <c r="H39" s="101"/>
      <c r="I39" s="101"/>
      <c r="J39" s="45">
        <f t="shared" si="0"/>
        <v>0</v>
      </c>
      <c r="K39" s="45"/>
      <c r="L39" s="187">
        <v>0</v>
      </c>
    </row>
    <row r="40" spans="1:12" s="53" customFormat="1" ht="18">
      <c r="A40" s="52">
        <v>6</v>
      </c>
      <c r="B40" s="77" t="s">
        <v>58</v>
      </c>
      <c r="C40" s="44">
        <f>2350000000</f>
        <v>2350000000</v>
      </c>
      <c r="D40" s="51">
        <f t="shared" si="6"/>
        <v>4067654000</v>
      </c>
      <c r="E40" s="94">
        <v>3136654000</v>
      </c>
      <c r="F40" s="87">
        <f>931000000</f>
        <v>931000000</v>
      </c>
      <c r="G40" s="97">
        <f t="shared" si="7"/>
        <v>933878670</v>
      </c>
      <c r="H40" s="101">
        <v>446200268</v>
      </c>
      <c r="I40" s="101">
        <v>487678402</v>
      </c>
      <c r="J40" s="45">
        <f t="shared" si="0"/>
        <v>29.773085268569627</v>
      </c>
      <c r="K40" s="45">
        <f t="shared" si="1"/>
        <v>105.97394683295585</v>
      </c>
      <c r="L40" s="97">
        <v>881234207</v>
      </c>
    </row>
    <row r="41" spans="1:12" s="53" customFormat="1" ht="18">
      <c r="A41" s="52">
        <v>7</v>
      </c>
      <c r="B41" s="81" t="s">
        <v>59</v>
      </c>
      <c r="C41" s="44">
        <f>850000000</f>
        <v>850000000</v>
      </c>
      <c r="D41" s="51">
        <f t="shared" si="6"/>
        <v>942017000</v>
      </c>
      <c r="E41" s="94">
        <v>787017000</v>
      </c>
      <c r="F41" s="87">
        <v>155000000</v>
      </c>
      <c r="G41" s="97">
        <f t="shared" si="7"/>
        <v>1107454644</v>
      </c>
      <c r="H41" s="101">
        <v>1016554644</v>
      </c>
      <c r="I41" s="101">
        <v>90900000</v>
      </c>
      <c r="J41" s="45">
        <f t="shared" si="0"/>
        <v>140.7154666290563</v>
      </c>
      <c r="K41" s="45">
        <f t="shared" si="1"/>
        <v>471.7382033101728</v>
      </c>
      <c r="L41" s="97">
        <v>234760432</v>
      </c>
    </row>
    <row r="42" spans="1:12" s="53" customFormat="1" ht="18">
      <c r="A42" s="52">
        <v>8</v>
      </c>
      <c r="B42" s="77" t="s">
        <v>60</v>
      </c>
      <c r="C42" s="44">
        <v>790000000</v>
      </c>
      <c r="D42" s="51">
        <f t="shared" si="6"/>
        <v>745139000</v>
      </c>
      <c r="E42" s="94">
        <v>745139000</v>
      </c>
      <c r="F42" s="87"/>
      <c r="G42" s="97">
        <f t="shared" si="7"/>
        <v>214080582</v>
      </c>
      <c r="H42" s="101">
        <v>214080582</v>
      </c>
      <c r="I42" s="101"/>
      <c r="J42" s="45">
        <f t="shared" si="0"/>
        <v>28.730288174421148</v>
      </c>
      <c r="K42" s="45">
        <f t="shared" si="1"/>
        <v>55.15254259653493</v>
      </c>
      <c r="L42" s="97">
        <v>388160857</v>
      </c>
    </row>
    <row r="43" spans="1:12" s="140" customFormat="1" ht="18">
      <c r="A43" s="131">
        <v>9</v>
      </c>
      <c r="B43" s="132" t="s">
        <v>61</v>
      </c>
      <c r="C43" s="133">
        <f>14750000000</f>
        <v>14750000000</v>
      </c>
      <c r="D43" s="134">
        <f t="shared" si="6"/>
        <v>48009102000</v>
      </c>
      <c r="E43" s="135">
        <v>47546405000</v>
      </c>
      <c r="F43" s="136">
        <v>462697000</v>
      </c>
      <c r="G43" s="137">
        <f t="shared" si="7"/>
        <v>39313828370</v>
      </c>
      <c r="H43" s="138">
        <v>38718354570</v>
      </c>
      <c r="I43" s="138">
        <v>595473800</v>
      </c>
      <c r="J43" s="139">
        <f t="shared" si="0"/>
        <v>82.68517539864474</v>
      </c>
      <c r="K43" s="139">
        <f t="shared" si="1"/>
        <v>215.77513559428624</v>
      </c>
      <c r="L43" s="137">
        <v>18219814003</v>
      </c>
    </row>
    <row r="44" spans="1:12" s="53" customFormat="1" ht="17.25">
      <c r="A44" s="52">
        <v>10</v>
      </c>
      <c r="B44" s="77" t="s">
        <v>62</v>
      </c>
      <c r="C44" s="44">
        <f>SUM(C45:C48)</f>
        <v>82960000000</v>
      </c>
      <c r="D44" s="51">
        <f t="shared" si="6"/>
        <v>100769494000</v>
      </c>
      <c r="E44" s="102">
        <v>70912677000</v>
      </c>
      <c r="F44" s="101">
        <f>F45+F46+F47+F48</f>
        <v>29856817000</v>
      </c>
      <c r="G44" s="97">
        <f t="shared" si="7"/>
        <v>33470549319</v>
      </c>
      <c r="H44" s="101">
        <v>16308927616</v>
      </c>
      <c r="I44" s="101">
        <v>17161621703</v>
      </c>
      <c r="J44" s="45">
        <f t="shared" si="0"/>
        <v>47.19966969939662</v>
      </c>
      <c r="K44" s="45">
        <f t="shared" si="1"/>
        <v>96.97385349341798</v>
      </c>
      <c r="L44" s="97">
        <v>34515024528</v>
      </c>
    </row>
    <row r="45" spans="1:12" ht="16.5" hidden="1">
      <c r="A45" s="69"/>
      <c r="B45" s="78" t="s">
        <v>63</v>
      </c>
      <c r="C45" s="47">
        <f>62890000000</f>
        <v>62890000000</v>
      </c>
      <c r="D45" s="55">
        <f t="shared" si="6"/>
        <v>55351012000</v>
      </c>
      <c r="E45" s="88">
        <f>36252562000+600000000</f>
        <v>36852562000</v>
      </c>
      <c r="F45" s="89">
        <f>17898450000+600000000</f>
        <v>18498450000</v>
      </c>
      <c r="G45" s="90">
        <f t="shared" si="7"/>
        <v>8186413125</v>
      </c>
      <c r="H45" s="90">
        <v>3429786991</v>
      </c>
      <c r="I45" s="90">
        <v>4756626134</v>
      </c>
      <c r="J45" s="82">
        <f t="shared" si="0"/>
        <v>22.213959303562124</v>
      </c>
      <c r="K45" s="82">
        <f t="shared" si="1"/>
        <v>100</v>
      </c>
      <c r="L45" s="188">
        <v>8186413125</v>
      </c>
    </row>
    <row r="46" spans="1:12" ht="16.5" hidden="1">
      <c r="A46" s="69"/>
      <c r="B46" s="78" t="s">
        <v>64</v>
      </c>
      <c r="C46" s="47">
        <f>10820000000</f>
        <v>10820000000</v>
      </c>
      <c r="D46" s="55">
        <f t="shared" si="6"/>
        <v>17859927000</v>
      </c>
      <c r="E46" s="88">
        <v>13168051000</v>
      </c>
      <c r="F46" s="89">
        <v>4691876000</v>
      </c>
      <c r="G46" s="90">
        <f t="shared" si="7"/>
        <v>3116840697</v>
      </c>
      <c r="H46" s="90">
        <v>1990004000</v>
      </c>
      <c r="I46" s="90">
        <v>1126836697</v>
      </c>
      <c r="J46" s="82">
        <f t="shared" si="0"/>
        <v>23.66971920901582</v>
      </c>
      <c r="K46" s="82">
        <f t="shared" si="1"/>
        <v>100</v>
      </c>
      <c r="L46" s="188">
        <v>3116840697</v>
      </c>
    </row>
    <row r="47" spans="1:12" ht="16.5" hidden="1">
      <c r="A47" s="69"/>
      <c r="B47" s="78" t="s">
        <v>65</v>
      </c>
      <c r="C47" s="47">
        <f>6390000000+1630000000</f>
        <v>8020000000</v>
      </c>
      <c r="D47" s="55">
        <f t="shared" si="6"/>
        <v>15598206000</v>
      </c>
      <c r="E47" s="88">
        <v>9916175000</v>
      </c>
      <c r="F47" s="89">
        <v>5682031000</v>
      </c>
      <c r="G47" s="90">
        <f t="shared" si="7"/>
        <v>1832469777</v>
      </c>
      <c r="H47" s="90">
        <v>761761188</v>
      </c>
      <c r="I47" s="90">
        <v>1070708589</v>
      </c>
      <c r="J47" s="82">
        <f t="shared" si="0"/>
        <v>18.47960304250379</v>
      </c>
      <c r="K47" s="82">
        <f t="shared" si="1"/>
        <v>100</v>
      </c>
      <c r="L47" s="188">
        <v>1832469777</v>
      </c>
    </row>
    <row r="48" spans="1:12" ht="16.5" hidden="1">
      <c r="A48" s="69"/>
      <c r="B48" s="78" t="s">
        <v>66</v>
      </c>
      <c r="C48" s="47">
        <f>1230000000</f>
        <v>1230000000</v>
      </c>
      <c r="D48" s="55">
        <f t="shared" si="6"/>
        <v>3733379000</v>
      </c>
      <c r="E48" s="88">
        <v>2748919000</v>
      </c>
      <c r="F48" s="89">
        <v>984460000</v>
      </c>
      <c r="G48" s="90">
        <f t="shared" si="7"/>
        <v>531821249</v>
      </c>
      <c r="H48" s="90">
        <v>399338149</v>
      </c>
      <c r="I48" s="90">
        <v>132483100</v>
      </c>
      <c r="J48" s="82">
        <f t="shared" si="0"/>
        <v>19.346559465739077</v>
      </c>
      <c r="K48" s="82">
        <f t="shared" si="1"/>
        <v>100</v>
      </c>
      <c r="L48" s="188">
        <v>531821249</v>
      </c>
    </row>
    <row r="49" spans="1:12" ht="18">
      <c r="A49" s="52">
        <v>11</v>
      </c>
      <c r="B49" s="77" t="s">
        <v>67</v>
      </c>
      <c r="C49" s="44">
        <f>C50+C51</f>
        <v>18840000000</v>
      </c>
      <c r="D49" s="51" t="e">
        <f t="shared" si="6"/>
        <v>#REF!</v>
      </c>
      <c r="E49" s="94">
        <f>E51+E50</f>
        <v>31538423000</v>
      </c>
      <c r="F49" s="87" t="e">
        <f>F51+F50+#REF!</f>
        <v>#REF!</v>
      </c>
      <c r="G49" s="97">
        <f t="shared" si="7"/>
        <v>12491924927</v>
      </c>
      <c r="H49" s="87">
        <f>H50+H51</f>
        <v>2523576412</v>
      </c>
      <c r="I49" s="87">
        <f>I50+I51</f>
        <v>9968348515</v>
      </c>
      <c r="J49" s="45">
        <f t="shared" si="0"/>
        <v>39.60859085122931</v>
      </c>
      <c r="K49" s="45">
        <f t="shared" si="1"/>
        <v>82.05677492914641</v>
      </c>
      <c r="L49" s="97">
        <v>15223514375</v>
      </c>
    </row>
    <row r="50" spans="1:12" ht="17.25">
      <c r="A50" s="52"/>
      <c r="B50" s="75" t="s">
        <v>68</v>
      </c>
      <c r="C50" s="47">
        <v>8325000000</v>
      </c>
      <c r="D50" s="55">
        <f t="shared" si="6"/>
        <v>25967247000</v>
      </c>
      <c r="E50" s="88">
        <v>15691144000</v>
      </c>
      <c r="F50" s="89">
        <v>10276103000</v>
      </c>
      <c r="G50" s="90">
        <f t="shared" si="7"/>
        <v>5489657509</v>
      </c>
      <c r="H50" s="90">
        <v>531743744</v>
      </c>
      <c r="I50" s="90">
        <v>4957913765</v>
      </c>
      <c r="J50" s="82">
        <f t="shared" si="0"/>
        <v>34.985706007159195</v>
      </c>
      <c r="K50" s="82">
        <f t="shared" si="1"/>
        <v>92.83529458335856</v>
      </c>
      <c r="L50" s="186">
        <v>5913330198</v>
      </c>
    </row>
    <row r="51" spans="1:12" ht="17.25">
      <c r="A51" s="52"/>
      <c r="B51" s="78" t="s">
        <v>69</v>
      </c>
      <c r="C51" s="47">
        <v>10515000000</v>
      </c>
      <c r="D51" s="55">
        <f t="shared" si="6"/>
        <v>25107240000</v>
      </c>
      <c r="E51" s="88">
        <v>15847279000</v>
      </c>
      <c r="F51" s="89">
        <v>9259961000</v>
      </c>
      <c r="G51" s="90">
        <f t="shared" si="7"/>
        <v>7002267418</v>
      </c>
      <c r="H51" s="89">
        <v>1991832668</v>
      </c>
      <c r="I51" s="89">
        <v>5010434750</v>
      </c>
      <c r="J51" s="82">
        <f t="shared" si="0"/>
        <v>44.18592881465644</v>
      </c>
      <c r="K51" s="82">
        <f t="shared" si="1"/>
        <v>75.21083670179685</v>
      </c>
      <c r="L51" s="188">
        <v>9310184177</v>
      </c>
    </row>
    <row r="52" spans="1:12" ht="18">
      <c r="A52" s="52">
        <v>12</v>
      </c>
      <c r="B52" s="77" t="s">
        <v>70</v>
      </c>
      <c r="C52" s="44">
        <v>1570000000</v>
      </c>
      <c r="D52" s="51">
        <f t="shared" si="6"/>
        <v>2766153000</v>
      </c>
      <c r="E52" s="94">
        <v>2498331000</v>
      </c>
      <c r="F52" s="87">
        <v>267822000</v>
      </c>
      <c r="G52" s="97">
        <f t="shared" si="7"/>
        <v>671416894</v>
      </c>
      <c r="H52" s="97">
        <v>500000000</v>
      </c>
      <c r="I52" s="97">
        <v>171416894</v>
      </c>
      <c r="J52" s="45">
        <f t="shared" si="0"/>
        <v>26.874617254479087</v>
      </c>
      <c r="K52" s="45">
        <f t="shared" si="1"/>
        <v>156.44860617609163</v>
      </c>
      <c r="L52" s="97">
        <v>429161314</v>
      </c>
    </row>
    <row r="53" spans="1:12" ht="18">
      <c r="A53" s="52">
        <v>13</v>
      </c>
      <c r="B53" s="77" t="s">
        <v>71</v>
      </c>
      <c r="C53" s="44"/>
      <c r="D53" s="51">
        <f t="shared" si="6"/>
        <v>1886359000</v>
      </c>
      <c r="E53" s="94">
        <v>1886359000</v>
      </c>
      <c r="F53" s="87"/>
      <c r="G53" s="97"/>
      <c r="H53" s="90"/>
      <c r="I53" s="90"/>
      <c r="J53" s="82"/>
      <c r="K53" s="82"/>
      <c r="L53" s="186"/>
    </row>
    <row r="54" spans="1:12" ht="18">
      <c r="A54" s="52">
        <v>14</v>
      </c>
      <c r="B54" s="77" t="s">
        <v>144</v>
      </c>
      <c r="C54" s="44"/>
      <c r="D54" s="51">
        <f t="shared" si="6"/>
        <v>770000000</v>
      </c>
      <c r="E54" s="94">
        <v>770000000</v>
      </c>
      <c r="F54" s="87"/>
      <c r="G54" s="97"/>
      <c r="H54" s="90"/>
      <c r="I54" s="90"/>
      <c r="J54" s="82"/>
      <c r="K54" s="82"/>
      <c r="L54" s="186"/>
    </row>
    <row r="55" spans="1:12" ht="18">
      <c r="A55" s="52">
        <v>15</v>
      </c>
      <c r="B55" s="77" t="s">
        <v>139</v>
      </c>
      <c r="C55" s="44"/>
      <c r="D55" s="51">
        <f t="shared" si="6"/>
        <v>0</v>
      </c>
      <c r="E55" s="94"/>
      <c r="F55" s="87"/>
      <c r="G55" s="97"/>
      <c r="H55" s="90"/>
      <c r="I55" s="90"/>
      <c r="J55" s="82"/>
      <c r="K55" s="82"/>
      <c r="L55" s="186"/>
    </row>
    <row r="56" spans="1:12" ht="18">
      <c r="A56" s="41" t="s">
        <v>72</v>
      </c>
      <c r="B56" s="74" t="s">
        <v>73</v>
      </c>
      <c r="C56" s="44">
        <f>8550000000</f>
        <v>8550000000</v>
      </c>
      <c r="D56" s="51">
        <f>8550000000</f>
        <v>8550000000</v>
      </c>
      <c r="E56" s="94">
        <v>13750000000</v>
      </c>
      <c r="F56" s="87">
        <v>1075000000</v>
      </c>
      <c r="G56" s="97">
        <f>H56+I56</f>
        <v>0</v>
      </c>
      <c r="H56" s="90"/>
      <c r="I56" s="90"/>
      <c r="J56" s="82"/>
      <c r="K56" s="82"/>
      <c r="L56" s="186">
        <v>0</v>
      </c>
    </row>
    <row r="57" spans="1:12" ht="18">
      <c r="A57" s="110" t="s">
        <v>95</v>
      </c>
      <c r="B57" s="111" t="s">
        <v>143</v>
      </c>
      <c r="C57" s="112"/>
      <c r="D57" s="113"/>
      <c r="E57" s="114"/>
      <c r="F57" s="115"/>
      <c r="G57" s="97">
        <f>H57+I57</f>
        <v>0</v>
      </c>
      <c r="H57" s="116"/>
      <c r="I57" s="116"/>
      <c r="J57" s="82"/>
      <c r="K57" s="82"/>
      <c r="L57" s="186">
        <v>0</v>
      </c>
    </row>
    <row r="58" spans="1:12" s="70" customFormat="1" ht="16.5">
      <c r="A58" s="176" t="s">
        <v>6</v>
      </c>
      <c r="B58" s="177" t="s">
        <v>119</v>
      </c>
      <c r="C58" s="47"/>
      <c r="D58" s="55"/>
      <c r="E58" s="88"/>
      <c r="F58" s="89"/>
      <c r="G58" s="97">
        <f t="shared" si="7"/>
        <v>3413408000</v>
      </c>
      <c r="H58" s="178">
        <v>3232913000</v>
      </c>
      <c r="I58" s="178">
        <v>180495000</v>
      </c>
      <c r="J58" s="82"/>
      <c r="K58" s="82"/>
      <c r="L58" s="189">
        <v>11929479000</v>
      </c>
    </row>
    <row r="59" spans="1:12" s="70" customFormat="1" ht="16.5">
      <c r="A59" s="176" t="s">
        <v>130</v>
      </c>
      <c r="B59" s="177" t="s">
        <v>120</v>
      </c>
      <c r="C59" s="47"/>
      <c r="D59" s="55"/>
      <c r="E59" s="88"/>
      <c r="F59" s="89"/>
      <c r="G59" s="97">
        <f t="shared" si="7"/>
        <v>1981960000</v>
      </c>
      <c r="H59" s="178">
        <v>1981960000</v>
      </c>
      <c r="I59" s="178"/>
      <c r="J59" s="82"/>
      <c r="K59" s="82"/>
      <c r="L59" s="189">
        <v>15554731750</v>
      </c>
    </row>
    <row r="60" spans="1:12" ht="18">
      <c r="A60" s="110" t="s">
        <v>131</v>
      </c>
      <c r="B60" s="111" t="s">
        <v>128</v>
      </c>
      <c r="C60" s="112"/>
      <c r="D60" s="113"/>
      <c r="E60" s="114"/>
      <c r="F60" s="115"/>
      <c r="G60" s="97">
        <f t="shared" si="7"/>
        <v>0</v>
      </c>
      <c r="H60" s="116"/>
      <c r="I60" s="116"/>
      <c r="J60" s="82"/>
      <c r="K60" s="82"/>
      <c r="L60" s="186">
        <v>0</v>
      </c>
    </row>
    <row r="61" spans="1:12" ht="18">
      <c r="A61" s="110" t="s">
        <v>132</v>
      </c>
      <c r="B61" s="111" t="s">
        <v>129</v>
      </c>
      <c r="C61" s="112"/>
      <c r="D61" s="113"/>
      <c r="E61" s="114"/>
      <c r="F61" s="115"/>
      <c r="G61" s="185">
        <f t="shared" si="7"/>
        <v>106680000</v>
      </c>
      <c r="H61" s="116"/>
      <c r="I61" s="116">
        <v>106680000</v>
      </c>
      <c r="J61" s="82"/>
      <c r="K61" s="82"/>
      <c r="L61" s="186">
        <v>0</v>
      </c>
    </row>
    <row r="62" spans="1:12" ht="18">
      <c r="A62" s="110" t="s">
        <v>133</v>
      </c>
      <c r="B62" s="111" t="s">
        <v>92</v>
      </c>
      <c r="C62" s="112"/>
      <c r="D62" s="113"/>
      <c r="E62" s="114">
        <f>SUM(E63:E64)</f>
        <v>710000000</v>
      </c>
      <c r="F62" s="114">
        <f>SUM(F63:F64)</f>
        <v>0</v>
      </c>
      <c r="G62" s="114">
        <f>SUM(G63:G64)</f>
        <v>0</v>
      </c>
      <c r="H62" s="114">
        <f>SUM(H63:H64)</f>
        <v>0</v>
      </c>
      <c r="I62" s="114">
        <f>SUM(I63:I64)</f>
        <v>0</v>
      </c>
      <c r="J62" s="196">
        <f>G62/E62*100</f>
        <v>0</v>
      </c>
      <c r="K62" s="197">
        <f>G62/L62*100</f>
        <v>0</v>
      </c>
      <c r="L62" s="114">
        <v>6484585752</v>
      </c>
    </row>
    <row r="63" spans="1:12" s="125" customFormat="1" ht="16.5">
      <c r="A63" s="119">
        <v>1</v>
      </c>
      <c r="B63" s="120" t="s">
        <v>93</v>
      </c>
      <c r="C63" s="121"/>
      <c r="D63" s="122"/>
      <c r="E63" s="123"/>
      <c r="F63" s="124"/>
      <c r="G63" s="90"/>
      <c r="H63" s="90"/>
      <c r="I63" s="116"/>
      <c r="J63" s="82"/>
      <c r="K63" s="117"/>
      <c r="L63" s="190"/>
    </row>
    <row r="64" spans="1:12" s="125" customFormat="1" ht="16.5">
      <c r="A64" s="119">
        <v>2</v>
      </c>
      <c r="B64" s="120" t="s">
        <v>94</v>
      </c>
      <c r="C64" s="121"/>
      <c r="D64" s="122"/>
      <c r="E64" s="123">
        <v>710000000</v>
      </c>
      <c r="F64" s="124"/>
      <c r="G64" s="90">
        <f t="shared" si="7"/>
        <v>0</v>
      </c>
      <c r="H64" s="174"/>
      <c r="I64" s="116"/>
      <c r="J64" s="82">
        <f>G64/E64*100</f>
        <v>0</v>
      </c>
      <c r="K64" s="117">
        <f>G64/L64*100</f>
        <v>0</v>
      </c>
      <c r="L64" s="190">
        <v>6484585752</v>
      </c>
    </row>
    <row r="65" spans="1:12" ht="18">
      <c r="A65" s="118"/>
      <c r="B65" s="83"/>
      <c r="C65" s="84"/>
      <c r="D65" s="85"/>
      <c r="E65" s="103"/>
      <c r="F65" s="104"/>
      <c r="G65" s="163"/>
      <c r="H65" s="105"/>
      <c r="I65" s="105"/>
      <c r="J65" s="130"/>
      <c r="K65" s="130"/>
      <c r="L65" s="206"/>
    </row>
    <row r="66" spans="1:3" ht="16.5">
      <c r="A66" s="71"/>
      <c r="B66" s="72"/>
      <c r="C66" s="72"/>
    </row>
    <row r="67" spans="2:3" ht="16.5">
      <c r="B67" s="72"/>
      <c r="C67" s="72"/>
    </row>
    <row r="68" spans="1:3" ht="16.5">
      <c r="A68" s="72"/>
      <c r="B68" s="72"/>
      <c r="C68" s="72"/>
    </row>
    <row r="69" spans="2:3" ht="16.5">
      <c r="B69" s="73"/>
      <c r="C69" s="73"/>
    </row>
  </sheetData>
  <sheetProtection/>
  <mergeCells count="13">
    <mergeCell ref="H6:I6"/>
    <mergeCell ref="H7:H8"/>
    <mergeCell ref="I7:I8"/>
    <mergeCell ref="A6:A8"/>
    <mergeCell ref="B6:B8"/>
    <mergeCell ref="A4:K4"/>
    <mergeCell ref="A2:K2"/>
    <mergeCell ref="A3:K3"/>
    <mergeCell ref="G6:G8"/>
    <mergeCell ref="J6:J8"/>
    <mergeCell ref="K6:K8"/>
    <mergeCell ref="C7:C8"/>
    <mergeCell ref="D6:F8"/>
  </mergeCells>
  <printOptions/>
  <pageMargins left="0.31496062992125984" right="0.1968503937007874" top="0.2755905511811024" bottom="0.35433070866141736" header="0.15748031496062992" footer="0.2755905511811024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Truong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Truong</dc:creator>
  <cp:keywords/>
  <dc:description/>
  <cp:lastModifiedBy>Windows User</cp:lastModifiedBy>
  <cp:lastPrinted>2022-07-08T02:12:40Z</cp:lastPrinted>
  <dcterms:created xsi:type="dcterms:W3CDTF">2017-04-14T10:06:21Z</dcterms:created>
  <dcterms:modified xsi:type="dcterms:W3CDTF">2022-07-08T02:15:47Z</dcterms:modified>
  <cp:category/>
  <cp:version/>
  <cp:contentType/>
  <cp:contentStatus/>
</cp:coreProperties>
</file>