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295" windowHeight="6750" tabRatio="601" activeTab="9"/>
  </bookViews>
  <sheets>
    <sheet name="69" sheetId="1" r:id="rId1"/>
    <sheet name="70" sheetId="2" r:id="rId2"/>
    <sheet name="71" sheetId="3" r:id="rId3"/>
    <sheet name="72" sheetId="4" r:id="rId4"/>
    <sheet name="73" sheetId="5" r:id="rId5"/>
    <sheet name="74" sheetId="6" r:id="rId6"/>
    <sheet name="75" sheetId="7" r:id="rId7"/>
    <sheet name="76" sheetId="8" r:id="rId8"/>
    <sheet name="77" sheetId="9" r:id="rId9"/>
    <sheet name="78" sheetId="10" r:id="rId10"/>
    <sheet name="79" sheetId="11" state="hidden" r:id="rId11"/>
    <sheet name="80" sheetId="12" state="hidden" r:id="rId12"/>
    <sheet name="81" sheetId="13" state="hidden" r:id="rId13"/>
    <sheet name="82" sheetId="14" state="hidden" r:id="rId14"/>
    <sheet name="83" sheetId="15" state="hidden" r:id="rId15"/>
    <sheet name="84" sheetId="16" state="hidden" r:id="rId16"/>
    <sheet name="85" sheetId="17" state="hidden" r:id="rId17"/>
    <sheet name="86" sheetId="18" state="hidden" r:id="rId18"/>
    <sheet name="87" sheetId="19" state="hidden" r:id="rId19"/>
    <sheet name="88" sheetId="20" state="hidden" r:id="rId20"/>
    <sheet name="89" sheetId="21" state="hidden" r:id="rId21"/>
    <sheet name="90" sheetId="22" state="hidden" r:id="rId22"/>
    <sheet name="91" sheetId="23" state="hidden" r:id="rId23"/>
    <sheet name="92" sheetId="24" state="hidden" r:id="rId24"/>
    <sheet name="93" sheetId="25" state="hidden" r:id="rId25"/>
    <sheet name="94" sheetId="26" state="hidden" r:id="rId26"/>
    <sheet name="95" sheetId="27" state="hidden" r:id="rId27"/>
    <sheet name="96" sheetId="28" state="hidden" r:id="rId28"/>
    <sheet name="97" sheetId="29" state="hidden" r:id="rId29"/>
    <sheet name="98" sheetId="30" state="hidden" r:id="rId30"/>
    <sheet name="99" sheetId="31" state="hidden" r:id="rId31"/>
    <sheet name="100" sheetId="32" state="hidden" r:id="rId32"/>
    <sheet name="101" sheetId="33" state="hidden" r:id="rId33"/>
    <sheet name="102" sheetId="34" state="hidden" r:id="rId34"/>
  </sheets>
  <externalReferences>
    <externalReference r:id="rId37"/>
    <externalReference r:id="rId38"/>
  </externalReferences>
  <definedNames>
    <definedName name="ADP">#REF!</definedName>
    <definedName name="AKHAC">#REF!</definedName>
    <definedName name="ALTINH">#REF!</definedName>
    <definedName name="Anguon" localSheetId="16">'[2]Dt 2001'!#REF!</definedName>
    <definedName name="Anguon" localSheetId="20">'[2]Dt 2001'!#REF!</definedName>
    <definedName name="Anguon" localSheetId="22">'[2]Dt 2001'!#REF!</definedName>
    <definedName name="Anguon" localSheetId="23">'[2]Dt 2001'!#REF!</definedName>
    <definedName name="Anguon" localSheetId="29">'[2]Dt 2001'!#REF!</definedName>
    <definedName name="Anguon" localSheetId="30">'[2]Dt 2001'!#REF!</definedName>
    <definedName name="Anguon">'[2]Dt 2001'!#REF!</definedName>
    <definedName name="ANN">#REF!</definedName>
    <definedName name="ANQD">#REF!</definedName>
    <definedName name="ANQQH" localSheetId="16">'[2]Dt 2001'!#REF!</definedName>
    <definedName name="ANQQH" localSheetId="20">'[2]Dt 2001'!#REF!</definedName>
    <definedName name="ANQQH" localSheetId="22">'[2]Dt 2001'!#REF!</definedName>
    <definedName name="ANQQH" localSheetId="23">'[2]Dt 2001'!#REF!</definedName>
    <definedName name="ANQQH" localSheetId="29">'[2]Dt 2001'!#REF!</definedName>
    <definedName name="ANQQH" localSheetId="30">'[2]Dt 2001'!#REF!</definedName>
    <definedName name="ANQQH">'[2]Dt 2001'!#REF!</definedName>
    <definedName name="ANSNN" localSheetId="16">'[2]Dt 2001'!#REF!</definedName>
    <definedName name="ANSNN" localSheetId="20">'[2]Dt 2001'!#REF!</definedName>
    <definedName name="ANSNN" localSheetId="22">'[2]Dt 2001'!#REF!</definedName>
    <definedName name="ANSNN" localSheetId="23">'[2]Dt 2001'!#REF!</definedName>
    <definedName name="ANSNN" localSheetId="29">'[2]Dt 2001'!#REF!</definedName>
    <definedName name="ANSNN" localSheetId="30">'[2]Dt 2001'!#REF!</definedName>
    <definedName name="ANSNN">'[2]Dt 2001'!#REF!</definedName>
    <definedName name="ANSNNxnk" localSheetId="16">'[2]Dt 2001'!#REF!</definedName>
    <definedName name="ANSNNxnk" localSheetId="20">'[2]Dt 2001'!#REF!</definedName>
    <definedName name="ANSNNxnk" localSheetId="22">'[2]Dt 2001'!#REF!</definedName>
    <definedName name="ANSNNxnk" localSheetId="23">'[2]Dt 2001'!#REF!</definedName>
    <definedName name="ANSNNxnk" localSheetId="29">'[2]Dt 2001'!#REF!</definedName>
    <definedName name="ANSNNxnk" localSheetId="30">'[2]Dt 2001'!#REF!</definedName>
    <definedName name="ANSNNxnk">'[2]Dt 2001'!#REF!</definedName>
    <definedName name="APC" localSheetId="16">'[2]Dt 2001'!#REF!</definedName>
    <definedName name="APC" localSheetId="20">'[2]Dt 2001'!#REF!</definedName>
    <definedName name="APC" localSheetId="22">'[2]Dt 2001'!#REF!</definedName>
    <definedName name="APC" localSheetId="23">'[2]Dt 2001'!#REF!</definedName>
    <definedName name="APC" localSheetId="29">'[2]Dt 2001'!#REF!</definedName>
    <definedName name="APC" localSheetId="30">'[2]Dt 2001'!#REF!</definedName>
    <definedName name="APC">'[2]Dt 2001'!#REF!</definedName>
    <definedName name="ATW">#REF!</definedName>
    <definedName name="Can_doi">#REF!</definedName>
    <definedName name="DNNN">#REF!</definedName>
    <definedName name="Khac">#REF!</definedName>
    <definedName name="Khong_can_doi">#REF!</definedName>
    <definedName name="NQD">#REF!</definedName>
    <definedName name="NQQH" localSheetId="16">'[2]Dt 2001'!#REF!</definedName>
    <definedName name="NQQH" localSheetId="20">'[2]Dt 2001'!#REF!</definedName>
    <definedName name="NQQH" localSheetId="22">'[2]Dt 2001'!#REF!</definedName>
    <definedName name="NQQH" localSheetId="23">'[2]Dt 2001'!#REF!</definedName>
    <definedName name="NQQH" localSheetId="29">'[2]Dt 2001'!#REF!</definedName>
    <definedName name="NQQH" localSheetId="30">'[2]Dt 2001'!#REF!</definedName>
    <definedName name="NQQH">'[2]Dt 2001'!#REF!</definedName>
    <definedName name="NSNN" localSheetId="16">'[2]Dt 2001'!#REF!</definedName>
    <definedName name="NSNN" localSheetId="20">'[2]Dt 2001'!#REF!</definedName>
    <definedName name="NSNN" localSheetId="22">'[2]Dt 2001'!#REF!</definedName>
    <definedName name="NSNN" localSheetId="23">'[2]Dt 2001'!#REF!</definedName>
    <definedName name="NSNN" localSheetId="29">'[2]Dt 2001'!#REF!</definedName>
    <definedName name="NSNN" localSheetId="30">'[2]Dt 2001'!#REF!</definedName>
    <definedName name="NSNN">'[2]Dt 2001'!#REF!</definedName>
    <definedName name="PC" localSheetId="16">'[2]Dt 2001'!#REF!</definedName>
    <definedName name="PC" localSheetId="20">'[2]Dt 2001'!#REF!</definedName>
    <definedName name="PC" localSheetId="22">'[2]Dt 2001'!#REF!</definedName>
    <definedName name="PC" localSheetId="23">'[2]Dt 2001'!#REF!</definedName>
    <definedName name="PC" localSheetId="29">'[2]Dt 2001'!#REF!</definedName>
    <definedName name="PC" localSheetId="30">'[2]Dt 2001'!#REF!</definedName>
    <definedName name="PC">'[2]Dt 2001'!#REF!</definedName>
    <definedName name="Phan_cap">#REF!</definedName>
    <definedName name="Phi_le_phi">#REF!</definedName>
    <definedName name="_xlnm.Print_Area" localSheetId="31">'100'!$A$1:$O$17</definedName>
    <definedName name="_xlnm.Print_Area" localSheetId="33">'102'!$A$1:$U$20</definedName>
    <definedName name="_xlnm.Print_Area" localSheetId="0">'69'!$A$1:$F$33</definedName>
    <definedName name="_xlnm.Print_Area" localSheetId="1">'70'!$A$1:$O$41</definedName>
    <definedName name="_xlnm.Print_Area" localSheetId="5">'74'!$A$1:$V$111</definedName>
    <definedName name="_xlnm.Print_Area" localSheetId="10">'79'!$A$1:$S$19</definedName>
    <definedName name="_xlnm.Print_Area" localSheetId="12">'81'!$A$1:$C$27</definedName>
    <definedName name="_xlnm.Print_Area" localSheetId="13">'82'!$A$1:$C$32</definedName>
    <definedName name="_xlnm.Print_Area" localSheetId="14">'83'!$A$1:$D$35</definedName>
    <definedName name="_xlnm.Print_Area" localSheetId="15">'84'!$A$1:$E$45</definedName>
    <definedName name="_xlnm.Print_Area" localSheetId="16">'85'!$A$1:$C$41</definedName>
    <definedName name="_xlnm.Print_Area" localSheetId="17">'86'!$A$1:$K$44</definedName>
    <definedName name="_xlnm.Print_Area" localSheetId="19">'88'!$A$1:$O$36</definedName>
    <definedName name="_xlnm.Print_Area" localSheetId="22">'91'!$A$1:$S$19</definedName>
    <definedName name="_xlnm.Print_Area" localSheetId="23">'92'!$A$1:$V$30</definedName>
    <definedName name="_xlnm.Print_Area" localSheetId="24">'93'!$A$1:$F$20</definedName>
    <definedName name="_xlnm.Print_Area" localSheetId="25">'94'!$A$1:$F$30</definedName>
    <definedName name="_xlnm.Print_Area" localSheetId="28">'97'!$A$1:$H$38</definedName>
    <definedName name="_xlnm.Print_Area" localSheetId="29">'98'!$A$1:$K$33</definedName>
    <definedName name="PRINT_AREA_MI" localSheetId="16">#REF!</definedName>
    <definedName name="PRINT_AREA_MI" localSheetId="20">#REF!</definedName>
    <definedName name="PRINT_AREA_MI" localSheetId="22">#REF!</definedName>
    <definedName name="PRINT_AREA_MI" localSheetId="23">#REF!</definedName>
    <definedName name="PRINT_AREA_MI" localSheetId="29">#REF!</definedName>
    <definedName name="PRINT_AREA_MI" localSheetId="30">#REF!</definedName>
    <definedName name="PRINT_AREA_MI">#REF!</definedName>
    <definedName name="_xlnm.Print_Titles" localSheetId="0">'69'!$6:$9</definedName>
    <definedName name="_xlnm.Print_Titles" localSheetId="1">'70'!$7:$9</definedName>
    <definedName name="_xlnm.Print_Titles" localSheetId="2">'71'!$6:$9</definedName>
    <definedName name="_xlnm.Print_Titles" localSheetId="5">'74'!$8:$12</definedName>
    <definedName name="_xlnm.Print_Titles" localSheetId="7">'76'!$7:$10</definedName>
    <definedName name="_xlnm.Print_Titles" localSheetId="11">'80'!$A:$B</definedName>
    <definedName name="_xlnm.Print_Titles" localSheetId="12">'81'!$8:$8</definedName>
    <definedName name="_xlnm.Print_Titles" localSheetId="13">'82'!$9:$9</definedName>
    <definedName name="_xlnm.Print_Titles" localSheetId="14">'83'!$8:$11</definedName>
    <definedName name="_xlnm.Print_Titles" localSheetId="15">'84'!$8:$11</definedName>
    <definedName name="_xlnm.Print_Titles" localSheetId="17">'86'!$8:$10</definedName>
    <definedName name="_xlnm.Print_Titles" localSheetId="19">'88'!$7:$10</definedName>
    <definedName name="_xlnm.Print_Titles" localSheetId="23">'92'!$A:$B</definedName>
    <definedName name="_xlnm.Print_Titles" localSheetId="24">'93'!$6:$8</definedName>
    <definedName name="_xlnm.Print_Titles" localSheetId="25">'94'!$6:$8</definedName>
    <definedName name="_xlnm.Print_Titles" localSheetId="26">'95'!$6:$9</definedName>
    <definedName name="_xlnm.Print_Titles" localSheetId="27">'96'!$7:$10</definedName>
    <definedName name="_xlnm.Print_Titles" localSheetId="28">'97'!$6:$10</definedName>
    <definedName name="_xlnm.Print_Titles" localSheetId="29">'98'!$6:$6</definedName>
    <definedName name="TW">#REF!</definedName>
  </definedNames>
  <calcPr fullCalcOnLoad="1"/>
</workbook>
</file>

<file path=xl/comments4.xml><?xml version="1.0" encoding="utf-8"?>
<comments xmlns="http://schemas.openxmlformats.org/spreadsheetml/2006/main">
  <authors>
    <author>Huỳnh Thị Thanh Nam</author>
  </authors>
  <commentList>
    <comment ref="B81" authorId="0">
      <text>
        <r>
          <rPr>
            <b/>
            <sz val="9"/>
            <rFont val="Tahoma"/>
            <family val="2"/>
          </rPr>
          <t>Huỳnh Thị Thanh Nam:</t>
        </r>
        <r>
          <rPr>
            <sz val="9"/>
            <rFont val="Tahoma"/>
            <family val="2"/>
          </rPr>
          <t xml:space="preserve">
đang trình UB tỉnh</t>
        </r>
      </text>
    </comment>
    <comment ref="B82" authorId="0">
      <text>
        <r>
          <rPr>
            <b/>
            <sz val="9"/>
            <rFont val="Tahoma"/>
            <family val="2"/>
          </rPr>
          <t>Huỳnh Thị Thanh Nam:</t>
        </r>
        <r>
          <rPr>
            <sz val="9"/>
            <rFont val="Tahoma"/>
            <family val="2"/>
          </rPr>
          <t xml:space="preserve">
CV 4627/SNN-CCTL ngày 16/10/2023</t>
        </r>
      </text>
    </comment>
    <comment ref="B83" authorId="0">
      <text>
        <r>
          <rPr>
            <b/>
            <sz val="9"/>
            <rFont val="Tahoma"/>
            <family val="2"/>
          </rPr>
          <t>Huỳnh Thị Thanh Nam:</t>
        </r>
        <r>
          <rPr>
            <sz val="9"/>
            <rFont val="Tahoma"/>
            <family val="2"/>
          </rPr>
          <t xml:space="preserve">
CV 4627/SNN-CCTL ngày 16/10/2023 và Công văn số 4845/SNN-CCTL ngày 27/10/2023</t>
        </r>
      </text>
    </comment>
    <comment ref="B99" authorId="0">
      <text>
        <r>
          <rPr>
            <b/>
            <sz val="9"/>
            <rFont val="Tahoma"/>
            <family val="2"/>
          </rPr>
          <t>Huỳnh Thị Thanh Nam:</t>
        </r>
        <r>
          <rPr>
            <sz val="9"/>
            <rFont val="Tahoma"/>
            <family val="2"/>
          </rPr>
          <t xml:space="preserve">
Bố trí 80% MTP</t>
        </r>
      </text>
    </comment>
  </commentList>
</comments>
</file>

<file path=xl/comments5.xml><?xml version="1.0" encoding="utf-8"?>
<comments xmlns="http://schemas.openxmlformats.org/spreadsheetml/2006/main">
  <authors>
    <author>Huỳnh Thị Thanh Nam</author>
  </authors>
  <commentList>
    <comment ref="B52" authorId="0">
      <text>
        <r>
          <rPr>
            <b/>
            <sz val="9"/>
            <rFont val="Tahoma"/>
            <family val="2"/>
          </rPr>
          <t>Huỳnh Thị Thanh Nam:</t>
        </r>
        <r>
          <rPr>
            <sz val="9"/>
            <rFont val="Tahoma"/>
            <family val="2"/>
          </rPr>
          <t xml:space="preserve">
đang trình UB tỉnh</t>
        </r>
      </text>
    </comment>
    <comment ref="B53" authorId="0">
      <text>
        <r>
          <rPr>
            <b/>
            <sz val="9"/>
            <rFont val="Tahoma"/>
            <family val="2"/>
          </rPr>
          <t>Huỳnh Thị Thanh Nam:</t>
        </r>
        <r>
          <rPr>
            <sz val="9"/>
            <rFont val="Tahoma"/>
            <family val="2"/>
          </rPr>
          <t xml:space="preserve">
CV 4627/SNN-CCTL ngày 16/10/2023</t>
        </r>
      </text>
    </comment>
    <comment ref="B54" authorId="0">
      <text>
        <r>
          <rPr>
            <b/>
            <sz val="9"/>
            <rFont val="Tahoma"/>
            <family val="2"/>
          </rPr>
          <t>Huỳnh Thị Thanh Nam:</t>
        </r>
        <r>
          <rPr>
            <sz val="9"/>
            <rFont val="Tahoma"/>
            <family val="2"/>
          </rPr>
          <t xml:space="preserve">
CV 4627/SNN-CCTL ngày 16/10/2023 và Công văn số 4845/SNN-CCTL ngày 27/10/2023</t>
        </r>
      </text>
    </comment>
    <comment ref="B70" authorId="0">
      <text>
        <r>
          <rPr>
            <b/>
            <sz val="9"/>
            <rFont val="Tahoma"/>
            <family val="2"/>
          </rPr>
          <t>Huỳnh Thị Thanh Nam:</t>
        </r>
        <r>
          <rPr>
            <sz val="9"/>
            <rFont val="Tahoma"/>
            <family val="2"/>
          </rPr>
          <t xml:space="preserve">
Bố trí 80% MTP</t>
        </r>
      </text>
    </comment>
  </commentList>
</comments>
</file>

<file path=xl/comments6.xml><?xml version="1.0" encoding="utf-8"?>
<comments xmlns="http://schemas.openxmlformats.org/spreadsheetml/2006/main">
  <authors>
    <author>Huỳnh Thị Thanh Nam</author>
  </authors>
  <commentList>
    <comment ref="B70" authorId="0">
      <text>
        <r>
          <rPr>
            <b/>
            <sz val="9"/>
            <rFont val="Tahoma"/>
            <family val="2"/>
          </rPr>
          <t>Huỳnh Thị Thanh Nam:</t>
        </r>
        <r>
          <rPr>
            <sz val="9"/>
            <rFont val="Tahoma"/>
            <family val="2"/>
          </rPr>
          <t xml:space="preserve">
CV 4627/SNN-CCTL ngày 16/10/2023</t>
        </r>
      </text>
    </comment>
    <comment ref="B71" authorId="0">
      <text>
        <r>
          <rPr>
            <b/>
            <sz val="9"/>
            <rFont val="Tahoma"/>
            <family val="2"/>
          </rPr>
          <t>Huỳnh Thị Thanh Nam:</t>
        </r>
        <r>
          <rPr>
            <sz val="9"/>
            <rFont val="Tahoma"/>
            <family val="2"/>
          </rPr>
          <t xml:space="preserve">
CV 4627/SNN-CCTL ngày 16/10/2023 và Công văn số 4845/SNN-CCTL ngày 27/10/2023</t>
        </r>
      </text>
    </comment>
  </commentList>
</comments>
</file>

<file path=xl/sharedStrings.xml><?xml version="1.0" encoding="utf-8"?>
<sst xmlns="http://schemas.openxmlformats.org/spreadsheetml/2006/main" count="1942" uniqueCount="699">
  <si>
    <t>A</t>
  </si>
  <si>
    <t>B</t>
  </si>
  <si>
    <t>Chi thường xuyên</t>
  </si>
  <si>
    <t>Chi đầu tư phát triển</t>
  </si>
  <si>
    <t>Thu nội địa</t>
  </si>
  <si>
    <t>I</t>
  </si>
  <si>
    <t>II</t>
  </si>
  <si>
    <t>C</t>
  </si>
  <si>
    <t>Thu viện trợ</t>
  </si>
  <si>
    <t>Thu chuyển nguồn từ năm trước chuyển sang</t>
  </si>
  <si>
    <t>Chi chuyển nguồn sang năm sau</t>
  </si>
  <si>
    <t>3=2/1</t>
  </si>
  <si>
    <t>Thu từ khu vực kinh tế ngoài quốc doanh</t>
  </si>
  <si>
    <t>Thuế thu nhập cá nhân</t>
  </si>
  <si>
    <t>Thuế bảo vệ môi trường</t>
  </si>
  <si>
    <t>Thu từ hoạt động xổ số kiến thiết</t>
  </si>
  <si>
    <t>Thu khác ngân sách</t>
  </si>
  <si>
    <t>III</t>
  </si>
  <si>
    <t>IV</t>
  </si>
  <si>
    <t>Thuế sử dụng đất phi nông nghiệp</t>
  </si>
  <si>
    <t>Thuế sử dụng đất nông nghiệp</t>
  </si>
  <si>
    <t>Lệ phí trước bạ</t>
  </si>
  <si>
    <t>Thu tiền sử dụng đất</t>
  </si>
  <si>
    <t>V</t>
  </si>
  <si>
    <t>Chi đầu tư cho các dự án</t>
  </si>
  <si>
    <t>Trong đó:</t>
  </si>
  <si>
    <t>Chi khoa học và công nghệ</t>
  </si>
  <si>
    <t>Đơn vị: Triệu đồng</t>
  </si>
  <si>
    <t>TỔNG SỐ</t>
  </si>
  <si>
    <t>…</t>
  </si>
  <si>
    <t>NSNN</t>
  </si>
  <si>
    <t>THU CHUYỂN NGUỒN TỪ NĂM TRƯỚC CHUYỂN SANG</t>
  </si>
  <si>
    <t>THU KẾT DƯ NĂM TRƯỚC</t>
  </si>
  <si>
    <t>1=2+3</t>
  </si>
  <si>
    <t>Dự phòng ngân sách</t>
  </si>
  <si>
    <t>Dự toán</t>
  </si>
  <si>
    <t>Nội dung</t>
  </si>
  <si>
    <t>Thu bổ sung từ ngân sách cấp trên</t>
  </si>
  <si>
    <t>-</t>
  </si>
  <si>
    <t>Thu bổ sung có mục tiêu</t>
  </si>
  <si>
    <t xml:space="preserve">Chi đầu tư phát triển </t>
  </si>
  <si>
    <t>Chi tạo nguồn, điều chỉnh tiền lương</t>
  </si>
  <si>
    <t>So sánh (%)</t>
  </si>
  <si>
    <t>Tổng thu</t>
  </si>
  <si>
    <t>5=3/1</t>
  </si>
  <si>
    <t>6=4/2</t>
  </si>
  <si>
    <t>TỔNG THU NGÂN SÁCH NHÀ NƯỚC</t>
  </si>
  <si>
    <t>Thu từ khu vực DNNN do Trung ương quản lý</t>
  </si>
  <si>
    <t>(Chi tiết theo sắc thuế)</t>
  </si>
  <si>
    <t>Thu từ khu vực DNNN do Địa phương quản lý</t>
  </si>
  <si>
    <t xml:space="preserve">Thu từ khu vực doanh nghiệp có vốn đầu tư nước ngoài </t>
  </si>
  <si>
    <t xml:space="preserve">Thu phí, lệ phí </t>
  </si>
  <si>
    <t>Tiền cho thuê đất, thuê mặt nước</t>
  </si>
  <si>
    <t>Tiền cho thuê và tiền bán nhà ở thuộc sở hữu nhà nước</t>
  </si>
  <si>
    <t>Thu tiền cấp quyền khai thác khoáng sản</t>
  </si>
  <si>
    <t>Thu từ quỹ đất công ích, hoa lợi công sản khác</t>
  </si>
  <si>
    <t xml:space="preserve"> Chi giáo dục - đào tạo và dạy nghề</t>
  </si>
  <si>
    <t xml:space="preserve"> Chi khoa học và công nghệ</t>
  </si>
  <si>
    <t>Vốn trong nước</t>
  </si>
  <si>
    <t>Vốn ngoài nước</t>
  </si>
  <si>
    <t>(Chi tiết theo từng Chương trình mục tiêu quốc gia)</t>
  </si>
  <si>
    <t>Chi ngân sách</t>
  </si>
  <si>
    <t>Chi bổ sung cân đối</t>
  </si>
  <si>
    <t>Chi bổ sung có mục tiêu</t>
  </si>
  <si>
    <t>Tên đơn vị</t>
  </si>
  <si>
    <t>Xã A</t>
  </si>
  <si>
    <t>Phường B</t>
  </si>
  <si>
    <t>Thị trấn C</t>
  </si>
  <si>
    <t>CHI CHUYỂN NGUỒN SANG NĂM SAU</t>
  </si>
  <si>
    <t>Tổng số</t>
  </si>
  <si>
    <t>Tổng thu NSNN trên địa bàn</t>
  </si>
  <si>
    <t>Chia ra</t>
  </si>
  <si>
    <t>Thu chuyển nguồn năm trước chuyển sang</t>
  </si>
  <si>
    <t>Quyết toán</t>
  </si>
  <si>
    <t>Trong đó</t>
  </si>
  <si>
    <t>Bổ sung có mục tiêu</t>
  </si>
  <si>
    <t>Cùng kỳ năm trước</t>
  </si>
  <si>
    <t>NGÂN SÁCH CẤP HUYỆN</t>
  </si>
  <si>
    <t>NGÂN SÁCH XÃ</t>
  </si>
  <si>
    <t>Thu bổ sung từ ngân sách cấp huyện</t>
  </si>
  <si>
    <t>Chi bổ sung cho ngân sách xã</t>
  </si>
  <si>
    <t>STT</t>
  </si>
  <si>
    <t>5=6+7</t>
  </si>
  <si>
    <t>Chia theo nguồn vốn</t>
  </si>
  <si>
    <t>UBND QUẬN, HUYỆN, THỊ XÃ, THÀNH PHỐ…</t>
  </si>
  <si>
    <t>TỔNG CHI NGÂN SÁCH HUYỆN</t>
  </si>
  <si>
    <t>Tổng chi cân đối ngân sách huyện</t>
  </si>
  <si>
    <t>Chi đầu tư phát triển khác</t>
  </si>
  <si>
    <t>CHI CÂN ĐỐI NGÂN SÁCH HUYỆN</t>
  </si>
  <si>
    <t>Ngân sách cấp huyện</t>
  </si>
  <si>
    <t>Ngân sách xã</t>
  </si>
  <si>
    <t>Dự toán năm</t>
  </si>
  <si>
    <t>TỔNG THU NSNN TRÊN ĐỊA BÀN</t>
  </si>
  <si>
    <t>Thu từ khu vực doanh nghiệp có vốn đầu tư nước ngoài</t>
  </si>
  <si>
    <t>Từ các khoản thu phân chia</t>
  </si>
  <si>
    <t>Chi cân đối ngân sách huyện</t>
  </si>
  <si>
    <t>Bổ sung cân đối</t>
  </si>
  <si>
    <t>TỔNG NGUỒN THU NGÂN SÁCH HUYỆN</t>
  </si>
  <si>
    <t>Thu NS</t>
  </si>
  <si>
    <t>huyện</t>
  </si>
  <si>
    <t>(Dự toán trình Hội đồng nhân dân)</t>
  </si>
  <si>
    <t>(Quyết toán đã được Hội đồng nhân dân phê chuẩn)</t>
  </si>
  <si>
    <t>1=2+3+4</t>
  </si>
  <si>
    <t>2</t>
  </si>
  <si>
    <t>1.1</t>
  </si>
  <si>
    <t>Chi giáo dục - đào tạo và dạy nghề</t>
  </si>
  <si>
    <t>1.2</t>
  </si>
  <si>
    <t>1.3</t>
  </si>
  <si>
    <t>Chi y tế, dân số và gia đình</t>
  </si>
  <si>
    <t>1.4</t>
  </si>
  <si>
    <t>Chi văn hóa thông tin</t>
  </si>
  <si>
    <t>1.5</t>
  </si>
  <si>
    <t>Chi phát thanh, truyền hình, thông tấn</t>
  </si>
  <si>
    <t>1.6</t>
  </si>
  <si>
    <t>Chi thể dục thể thao</t>
  </si>
  <si>
    <t>1.7</t>
  </si>
  <si>
    <t>Chi bảo vệ môi trường</t>
  </si>
  <si>
    <t>1.8</t>
  </si>
  <si>
    <t>Chi các hoạt động kinh tế</t>
  </si>
  <si>
    <t>1.9</t>
  </si>
  <si>
    <t>1.10</t>
  </si>
  <si>
    <t>Chi bảo đảm xã hội</t>
  </si>
  <si>
    <t>Biểu số 70/CK-NSNN</t>
  </si>
  <si>
    <t>Biểu số 71/CK-NSNN</t>
  </si>
  <si>
    <t>Biểu số 72/CK-NSNN</t>
  </si>
  <si>
    <t>Biểu số 74/CK-NSNN</t>
  </si>
  <si>
    <t>Biểu số 75/CK-NSNN</t>
  </si>
  <si>
    <t>Biểu số 76/CK-NSNN</t>
  </si>
  <si>
    <t>Biểu số 77/CK-NSNN</t>
  </si>
  <si>
    <t>Biểu số 78/CK-NSNN</t>
  </si>
  <si>
    <t>Biểu số 79/CK-NSNN</t>
  </si>
  <si>
    <t>Biểu số 80/CK-NSNN</t>
  </si>
  <si>
    <t>Biểu số 83/CK-NSNN</t>
  </si>
  <si>
    <t>Biểu số 84/CK-NSNN</t>
  </si>
  <si>
    <t>Biểu số 87/CK-NSNN</t>
  </si>
  <si>
    <t>Biểu số 88/CK-NSNN</t>
  </si>
  <si>
    <t>Biểu số 89/CK-NSNN</t>
  </si>
  <si>
    <t>Biểu số 90/CK-NSNN</t>
  </si>
  <si>
    <t>Biểu số 91/CK-NSNN</t>
  </si>
  <si>
    <t>Biểu số 92/CK-NSNN</t>
  </si>
  <si>
    <t>Biểu số 94/CK-NSNN</t>
  </si>
  <si>
    <t>Biểu số 95/CK-NSNN</t>
  </si>
  <si>
    <t>Biểu số 96/CK-NSNN</t>
  </si>
  <si>
    <t>Biểu số 98/CK-NSNN</t>
  </si>
  <si>
    <t>So sánh (1)
(%)</t>
  </si>
  <si>
    <t>Chi hoạt động của cơ quan quản lý nhà nước, đảng, đoàn thể</t>
  </si>
  <si>
    <t>Bổ sung vốn đầu tư để thực hiện các chương trình mục tiêu, nhiệm vụ</t>
  </si>
  <si>
    <t>Bổ sung thực hiện các chương trình mục tiêu quốc gia</t>
  </si>
  <si>
    <t>TỔNG NGUỒN THU NSNN TRÊN ĐỊA BÀN</t>
  </si>
  <si>
    <t>Thu cân đối NSNN</t>
  </si>
  <si>
    <t>So sánh  
(%)</t>
  </si>
  <si>
    <t>CÂN ĐỐI NGÂN SÁCH HUYỆN NĂM…</t>
  </si>
  <si>
    <t>Chi các chương trình mục tiêu quốc gia</t>
  </si>
  <si>
    <t>Chi thuộc nhiệm vụ của ngân sách cấp huyện</t>
  </si>
  <si>
    <t>Chi các chương trình mục tiêu, nhiệm vụ</t>
  </si>
  <si>
    <t>(Chi tiết theo từng chương trình mục tiêu, nhiệm vụ)</t>
  </si>
  <si>
    <t>CHI NGÂN SÁCH CẤP HUYỆN THEO LĨNH VỰC</t>
  </si>
  <si>
    <t>Thu bổ sung cân đối</t>
  </si>
  <si>
    <t>Ngân sách huyện</t>
  </si>
  <si>
    <t>Thu ngân sách xã hưởng 100%</t>
  </si>
  <si>
    <t>Thu ngân sách xã hưởng từ các khoản thu phân chia</t>
  </si>
  <si>
    <t>Tổng chi cân đối ngân sách xã</t>
  </si>
  <si>
    <t>Chi bổ sung thực hiện điều chỉnh tiền lương</t>
  </si>
  <si>
    <t>Chi các chương trình mục tiêu</t>
  </si>
  <si>
    <t xml:space="preserve">So sánh ước thực hiện với (%)
</t>
  </si>
  <si>
    <t>So sánh ước thực hiện với (%)</t>
  </si>
  <si>
    <t>Thu từ khu vực doanh nghiệp nhà nước</t>
  </si>
  <si>
    <t>Chi phát thanh, truyền hình</t>
  </si>
  <si>
    <t>Chi hoạt động kinh tế</t>
  </si>
  <si>
    <t>Chi hoạt động của cơ quan quản lý hành chính, đảng, đoàn thể</t>
  </si>
  <si>
    <t>QUYẾT TOÁN CHI NGÂN SÁCH HUYỆN, CHI NGÂN SÁCH CẤP HUYỆN 
VÀ CHI NGÂN SÁCH XÃ THEO CƠ CẤU CHI NĂM…</t>
  </si>
  <si>
    <t xml:space="preserve">Bổ sung vốn đầu tư để thực hiện các chương trình mục tiêu, nhiệm vụ </t>
  </si>
  <si>
    <t>Bổ sung   vốn sự nghiệp để thực hiện các chế độ, chính sách và nhiệm vụ theo quy định</t>
  </si>
  <si>
    <t>Bổ sung  thực hiện các chương trình mục tiêu quốc gia</t>
  </si>
  <si>
    <t>CHI BỔ SUNG CÂN ĐỐI CHO NGÂN SÁCH XÃ</t>
  </si>
  <si>
    <t>Biểu số 81/CK-NSNN</t>
  </si>
  <si>
    <t>Biểu số 82/CK-NSNN</t>
  </si>
  <si>
    <t>Biểu số 93/CK-NSNN</t>
  </si>
  <si>
    <t>Thu ngân sách huyện hưởng 100%</t>
  </si>
  <si>
    <t>Thu ngân sách huyện hưởng từ các khoản thu phân chia</t>
  </si>
  <si>
    <t>Thu ngân sách huyện được hưởng theo phân cấp</t>
  </si>
  <si>
    <t>Thu ngân sách được hưởng theo phân cấp</t>
  </si>
  <si>
    <t>TÊN ĐƠN VỊ</t>
  </si>
  <si>
    <t>CHI ĐẦU TƯ PHÁT TRIỂN  (KHÔNG KỂ CHƯƠNG TRÌNH MỤC TIÊU QUỐC GIA)</t>
  </si>
  <si>
    <t>CHI THƯỜNG XUYÊN (KHÔNG KỂ CHƯƠNG TRÌNH MỤC TIÊU QUỐC GIA)</t>
  </si>
  <si>
    <t>CHI CHƯƠNG TRÌNH MTQG</t>
  </si>
  <si>
    <t>TỔNG SỔ</t>
  </si>
  <si>
    <t>CHI ĐẨU TƯ PHÁT TRIỂN</t>
  </si>
  <si>
    <t>CHI THƯỜNG XUYÊN</t>
  </si>
  <si>
    <t>Cơ quan A</t>
  </si>
  <si>
    <t>Tổ chức B</t>
  </si>
  <si>
    <t>TRONG ĐÓ:</t>
  </si>
  <si>
    <t>CHI GIÁO DỤC - ĐÀO TẠO VÀ DẠY NGHỀ</t>
  </si>
  <si>
    <t>CHI KHOA HỌC VÀ CÔNG NGHỆ</t>
  </si>
  <si>
    <t>CHI Y TẾ, DÂN SỐ VÀ GIA ĐÌNH</t>
  </si>
  <si>
    <t>CHI VĂN HÓA THÔNG TIN</t>
  </si>
  <si>
    <t>CHI PHÁT THANH, TRUYỀN HÌNH, THÔNG TẤN</t>
  </si>
  <si>
    <t>CHI THỂ DỤC THỂ THAO</t>
  </si>
  <si>
    <t>CHI BẢO VỆ MÔI TRƯỜNG</t>
  </si>
  <si>
    <t>CHI CÁC HOẠT ĐỘNG KINH TẾ</t>
  </si>
  <si>
    <t>TRONG ĐÓ</t>
  </si>
  <si>
    <t>CHI HOẠT ĐỘNG CỦA CƠ QUAN QUẢN LÝ NHÀ NƯỚC, ĐẢNG, ĐOÀN THỂ</t>
  </si>
  <si>
    <t>CHI BẢO ĐẢM XÃ HỘI</t>
  </si>
  <si>
    <t>CHI GIAO THÔNG</t>
  </si>
  <si>
    <t>CHI NÔNG NGHIỆP, LÂM NGHIỆP, THỦY LỢI, THỦY SẢN</t>
  </si>
  <si>
    <t>9=10+11</t>
  </si>
  <si>
    <t>DỰ TOÁN CHI ĐẦU TƯ PHÁT TRIỂN CỦA NGÂN SÁCH CẤP HUYỆN CHO TỪNG CƠ QUAN, TỔ CHỨC THEO LĨNH VỰC NĂM …</t>
  </si>
  <si>
    <t>Thu ngân sách xã được hưởng theo phân cấp</t>
  </si>
  <si>
    <t>DỰ TOÁN CHI CHƯƠNG TRÌNH MỤC TIÊU QUỐC GIA NGÂN SÁCH CẤP HUYỆN VÀ NGÂN SÁCH XÃ NĂM…</t>
  </si>
  <si>
    <t>Kinh phí sự nghiệp</t>
  </si>
  <si>
    <t>CÂN ĐỐI NGUỒN THU, CHI DỰ TOÁN NGÂN SÁCH CẤP HUYỆN</t>
  </si>
  <si>
    <t>Nguồn thu ngân sách</t>
  </si>
  <si>
    <t>THU NGÂN SÁCH HUYỆN ĐƯỢC HƯỞNG THEO PHÂN CẤP</t>
  </si>
  <si>
    <t>Các khoản thu ngân sách huyện được hưởng 100%</t>
  </si>
  <si>
    <t>CHI CÁC CHƯƠNG TRÌNH MỤC TIÊU</t>
  </si>
  <si>
    <t>QUYẾT TOÁN THU NGÂN SÁCH NHÀ NƯỚC NĂM…</t>
  </si>
  <si>
    <t xml:space="preserve">C </t>
  </si>
  <si>
    <t>DỰ TOÁN</t>
  </si>
  <si>
    <t>QUYẾT TOÁN</t>
  </si>
  <si>
    <t>CHI ĐẦU TƯ PHÁT TRIỂN  (KHÔNG KỂ CHƯƠNG TRÌNH MTQG)</t>
  </si>
  <si>
    <t>CHI THƯỜNG XUYÊN (KHÔNG KỂ CHƯƠNG TRÌNH MTQG)</t>
  </si>
  <si>
    <t>12=5/2</t>
  </si>
  <si>
    <t>QUYẾT TOÁN CHI NGÂN SÁCH CẤP HUYỆN CHO TỪNG CƠ QUAN, TỔ CHỨC NĂM…</t>
  </si>
  <si>
    <t>QUYẾT TOÁN CHI BỔ SUNG TỪ NGÂN SÁCH CẤP HUYỆN CHO NGÂN SÁCH TỪNG XÃ NĂM…</t>
  </si>
  <si>
    <t>…………….</t>
  </si>
  <si>
    <t>Biểu số 97/CK-NSNN</t>
  </si>
  <si>
    <t>8=9+10</t>
  </si>
  <si>
    <t>QUYẾT TOÁN CHI NGÂN SÁCH CẤP HUYỆN THEO TỪNG LĨNH VỰC NĂM…</t>
  </si>
  <si>
    <t>Thu kết dư</t>
  </si>
  <si>
    <t>Chi đầu tư từ nguồn thu tiền sử dụng đất</t>
  </si>
  <si>
    <t>Chi đầu tư từ nguồn thu xổ số kiến thiết</t>
  </si>
  <si>
    <t>CHI DỰ PHÒNG NGÂN SÁCH</t>
  </si>
  <si>
    <t>CHI TẠO NGUỒN, ĐIỀU CHỈNH TIỀN LƯƠNG</t>
  </si>
  <si>
    <t>CHI CHUYỂN NGUỒN SANG NGÂN SÁCH NĂM SAU</t>
  </si>
  <si>
    <t>CÁC CƠ QUAN, TỔ CHỨC</t>
  </si>
  <si>
    <t>CHI BỔ SUNG CÓ MỤC TIÊU CHO NGÂN SÁCH XÃ</t>
  </si>
  <si>
    <t>Chương trình mục tiêu quốc gia ...</t>
  </si>
  <si>
    <t>Đầu tư phát triển</t>
  </si>
  <si>
    <t>2=5+12</t>
  </si>
  <si>
    <t>3=8+15</t>
  </si>
  <si>
    <t>4=5+8</t>
  </si>
  <si>
    <t>11=12+15</t>
  </si>
  <si>
    <t>12=13+14</t>
  </si>
  <si>
    <t>15=16+17</t>
  </si>
  <si>
    <t>Ngân sách cấp tỉnh</t>
  </si>
  <si>
    <t>DANH MỤC CÁC CHƯƠNG TRÌNH, DỰ ÁN SỬ DỤNG VỐN NGÂN SÁCH NHÀ NƯỚC NĂM…</t>
  </si>
  <si>
    <t>Danh mục dự án</t>
  </si>
  <si>
    <t>Địa điểm xây dựng</t>
  </si>
  <si>
    <t>Năng lực thiết kế</t>
  </si>
  <si>
    <t>Thời gian khởi công - hoàn thành</t>
  </si>
  <si>
    <t>Quyết định đầu tư</t>
  </si>
  <si>
    <t>Giá trị khối lượng thực hiện từ khởi công đến 31/12/…</t>
  </si>
  <si>
    <t>Lũy kế vốn đã bố trí đến 31/12/…</t>
  </si>
  <si>
    <t>Kế hoạch vốn năm…</t>
  </si>
  <si>
    <t>Số Quyết định, ngày, tháng, năm ban hành</t>
  </si>
  <si>
    <t>Tổng mức đầu tư được duyệt</t>
  </si>
  <si>
    <t>Ngoài nước</t>
  </si>
  <si>
    <t>NGÀNH, LĨNH VỰC, CHƯƠNG TRÌNH…</t>
  </si>
  <si>
    <t>Chuẩn bị đầu tư</t>
  </si>
  <si>
    <t>Dự án A</t>
  </si>
  <si>
    <t>………..</t>
  </si>
  <si>
    <t>Thực hiện dự án</t>
  </si>
  <si>
    <t>a</t>
  </si>
  <si>
    <t>Dự án chuyển tiếp từ giai đoạn 5 năm ... sang giai đoạn 5 năm ...</t>
  </si>
  <si>
    <t>Dự án B</t>
  </si>
  <si>
    <t>b</t>
  </si>
  <si>
    <t>Dự án khởi công mới trong giai đoạn 5 năm ...</t>
  </si>
  <si>
    <t>Dự án C</t>
  </si>
  <si>
    <t>Phân loại như trên</t>
  </si>
  <si>
    <t>Phân loại như mục A nêu trên</t>
  </si>
  <si>
    <t>11=4/1</t>
  </si>
  <si>
    <t>8=9+12</t>
  </si>
  <si>
    <t>16=5/1</t>
  </si>
  <si>
    <t>17=6/2</t>
  </si>
  <si>
    <t>18=7/3</t>
  </si>
  <si>
    <t>Trong đó chia theo lĩnh vực:</t>
  </si>
  <si>
    <t>Trong đó chia theo nguồn vốn:</t>
  </si>
  <si>
    <t>Biểu số 86/CK-NSNN</t>
  </si>
  <si>
    <t>Thu bổ sung từ ngân sách cấp tỉnh</t>
  </si>
  <si>
    <t>Chi từ nguồn bổ sung có mục tiêu từ NS cấp tỉnh</t>
  </si>
  <si>
    <t>Các khoản thu về nhà, đất</t>
  </si>
  <si>
    <t>Cho các chương trình dự án quan trọng vốn đầu tư</t>
  </si>
  <si>
    <t>Cho các nhiệm vụ, chính sách kinh phí thường xuyên</t>
  </si>
  <si>
    <t>Bao gồm</t>
  </si>
  <si>
    <t>4=5+6</t>
  </si>
  <si>
    <t>7=4/1</t>
  </si>
  <si>
    <t>8=5/2</t>
  </si>
  <si>
    <t>9=6/3</t>
  </si>
  <si>
    <t>SO SÁNH (%)</t>
  </si>
  <si>
    <r>
      <t>Tổng số</t>
    </r>
    <r>
      <rPr>
        <sz val="12"/>
        <rFont val="Times New Roman"/>
        <family val="1"/>
      </rPr>
      <t xml:space="preserve"> (tất cả các nguồn vốn)</t>
    </r>
  </si>
  <si>
    <t>Biểu số 85/CK-NSNN</t>
  </si>
  <si>
    <t>Biểu số 99/CK-NSNN</t>
  </si>
  <si>
    <t>Biểu số 100/CK-NSNN</t>
  </si>
  <si>
    <t>Biểu số 101/CK-NSNN</t>
  </si>
  <si>
    <t>Biểu số 102/CK-NSNN</t>
  </si>
  <si>
    <t>QUYẾT TOÁN CHI CHƯƠNG TRÌNH MỤC TIÊU QUỐC GIA NGÂN SÁCH CẤP HUYỆN VÀ NGÂN SÁCH XÃ NĂM…</t>
  </si>
  <si>
    <t>CƠ QUAN, ĐƠN VỊ, XÃ…</t>
  </si>
  <si>
    <t>Chương trình mục tiêu quốc gia</t>
  </si>
  <si>
    <t>TỔNG NGUỒN THU NSNN</t>
  </si>
  <si>
    <t>TỔNG THU CÂN ĐỐI NSNN</t>
  </si>
  <si>
    <t>Biểu số 69/CK-NSNN</t>
  </si>
  <si>
    <t>Số bổ sung cân đối từ ngân sách cấp huyện</t>
  </si>
  <si>
    <t>Bổ sung vốn sự nghiệp để thực hiện các chế độ, chính sách, nhiệm vụ</t>
  </si>
  <si>
    <t>13=6/3</t>
  </si>
  <si>
    <t>13=7/1</t>
  </si>
  <si>
    <t>14=8/2</t>
  </si>
  <si>
    <t>15=9/3</t>
  </si>
  <si>
    <t>16=10/4</t>
  </si>
  <si>
    <t>17=11/5</t>
  </si>
  <si>
    <t>18=12/6</t>
  </si>
  <si>
    <t>19=8/4</t>
  </si>
  <si>
    <t>CÂN ĐỐI NGÂN SÁCH HUYỆN QUÝ (06 THÁNG, NĂM) NĂM …</t>
  </si>
  <si>
    <t>Ước thực hiện quý 
(06 tháng, năm)</t>
  </si>
  <si>
    <t>ƯỚC THỰC HIỆN THU NGÂN SÁCH NHÀ NƯỚC QUÝ (06 THÁNG, NĂM) NĂM…</t>
  </si>
  <si>
    <t>ƯỚC THỰC HIỆN CHI NGÂN SÁCH HUYỆN QUÝ (06 THÁNG, NĂM) NĂM…</t>
  </si>
  <si>
    <t>CHI TỪ NGUỒN BỔ SUNG CÓ MỤC TIÊU TỪ NGÂN SÁCH CẤP TRÊN</t>
  </si>
  <si>
    <t>CÂN ĐỐI NGÂN SÁCH HUYỆN NĂM 2019</t>
  </si>
  <si>
    <t>DỰ TOÁN THU NGÂN SÁCH NHÀ NƯỚC NĂM 2019</t>
  </si>
  <si>
    <t>Thuế giá trị gia tăng</t>
  </si>
  <si>
    <t>Thuế thu nhập doanh nghiêp</t>
  </si>
  <si>
    <t>Thuế tiêu thụ đặc biệt</t>
  </si>
  <si>
    <t>Thuế tài nguyên</t>
  </si>
  <si>
    <t>DỰ TOÁN CHI NGÂN SÁCH HUYỆN, CHI NGÂN SÁCH CẤP HUYỆN 
VÀ CHI NGÂN SÁCH XÃ THEO CƠ CẤU CHI NĂM 2019</t>
  </si>
  <si>
    <t>Hỗ trợ chi sự nghiệp môi trường</t>
  </si>
  <si>
    <t>Kinh phí hoạt động Trung tân giáo dục thừng xuyên</t>
  </si>
  <si>
    <t>Hỗ trợ kinh phí phần mềm quản lý các trường học</t>
  </si>
  <si>
    <t>Kinh phí hoạt động Ban Thanh tra nhân dân</t>
  </si>
  <si>
    <t>Kinh phí thực hiện cuộc vận động "Toàn dân đoàn kết xây dựng nông thôn mới, đô thị văn minh"</t>
  </si>
  <si>
    <t>Kinh phí thực hiện nhiệm vụ đặc thù biên giới</t>
  </si>
  <si>
    <t>Kinh phí hoạt động Nhà thiếu nhi huyện</t>
  </si>
  <si>
    <t>Bổ sung thực hiện nhiệm vụ của địa phương nhưng còn thiếu nguồn</t>
  </si>
  <si>
    <t>Hỗ trợ tiền ăn trưa cho trẻ em 3 - 5 tuổi theo Nghị định số 06/2018/NĐ-CP ngày 05/01/2018</t>
  </si>
  <si>
    <t>Kinh phí thực hiện chính sách trợ giúp các đối tượng BTXH người cao tuổi và người khuyết tật theo Nghị định 28/2012/NĐ-CP ngày 10/04/2012 và Nghị định số 136/2013/NĐ-CP ngày 21/10/2013</t>
  </si>
  <si>
    <t>Kinh phí hỗ trợ tiền điện cho hộ nghèo theo Quyết định số 28/2014/QĐ-TTg ngày 07/04/2014 và hộ chính sách xã hội theo Quyết định số 60/2014/QĐ-TTg ngày 30/10/2014</t>
  </si>
  <si>
    <t>Kinh phí thực hiện theo Quyết định số 31/2017/QĐ-UBND</t>
  </si>
  <si>
    <t>Hỗ trợ kinh phí phát triển đô thị</t>
  </si>
  <si>
    <t>DỰ TOÁN CHI NGÂN SÁCH CẤP HUYỆN CHO TỪNG CƠ QUAN, TỔ CHỨC NĂM 2019</t>
  </si>
  <si>
    <t>Huyện ủy</t>
  </si>
  <si>
    <t>Văn phòng HĐND - UBND</t>
  </si>
  <si>
    <t>Phòng Nông nghiệp - PTNT</t>
  </si>
  <si>
    <t>Phòng Tư pháp</t>
  </si>
  <si>
    <t>Phòng Kinh tế - Hạ tầng</t>
  </si>
  <si>
    <t>Phòng Tài chính - Kế hoạch</t>
  </si>
  <si>
    <t>Phòng Giáo dục - Đào tạo</t>
  </si>
  <si>
    <t>Phòng Y tế</t>
  </si>
  <si>
    <t>Phòng Lao động - TBXH</t>
  </si>
  <si>
    <t>Phòng Văn hóa - Thông tin</t>
  </si>
  <si>
    <t>Phòng Tài nguyên - Môi trường</t>
  </si>
  <si>
    <t>Phòng Nội vụ</t>
  </si>
  <si>
    <t>Thanh tra huyện</t>
  </si>
  <si>
    <t>Hội Chữ thập đỏ</t>
  </si>
  <si>
    <t>Hội Đông y</t>
  </si>
  <si>
    <t>Ủy ban Mặt trận Tổ quốc</t>
  </si>
  <si>
    <t>Huyện Đoàn</t>
  </si>
  <si>
    <t>Hội Phụ nữ</t>
  </si>
  <si>
    <t>Hội Nông dân</t>
  </si>
  <si>
    <t>Hội Cựu chiến binh</t>
  </si>
  <si>
    <t>Trung tâm Bồi dưỡng chính trị</t>
  </si>
  <si>
    <t>Trung tâm Giáo dục thường xuyên</t>
  </si>
  <si>
    <t>Trung tâm văn hoá TDTT</t>
  </si>
  <si>
    <t>Thư viện huyện</t>
  </si>
  <si>
    <t>Đài Truyền thanh</t>
  </si>
  <si>
    <t>Công an huyện</t>
  </si>
  <si>
    <t>Huyện đội</t>
  </si>
  <si>
    <t>Ngân hàng CSXH</t>
  </si>
  <si>
    <t>Trà Vong</t>
  </si>
  <si>
    <t>Mỏ Công</t>
  </si>
  <si>
    <t>Tân Phong</t>
  </si>
  <si>
    <t>Hòa Hiệp</t>
  </si>
  <si>
    <t>Thị trấn</t>
  </si>
  <si>
    <t>Thạnh Tây</t>
  </si>
  <si>
    <t>Tân Bình</t>
  </si>
  <si>
    <t>Tân Lập</t>
  </si>
  <si>
    <t>Thạnh Bình</t>
  </si>
  <si>
    <t>Thạnh Bắc</t>
  </si>
  <si>
    <t>DỰ TOÁN CHI THƯỜNG XUYÊN CỦA NGÂN SÁCH CẤP HUYỆN CHO TỪNG CƠ QUAN, TỔ CHỨC THEO LĨNH VỰC NĂM 2019</t>
  </si>
  <si>
    <t>ỦY BAN NHÂN DÂN</t>
  </si>
  <si>
    <t>HUYỆN TÂN BIÊN</t>
  </si>
  <si>
    <t>DỰ TOÁN THU, SỐ BỔ SUNG VÀ DỰ TOÁN CHI CÂN ĐỐI NGÂN SÁCH TỪNG XÃ NĂM 2019</t>
  </si>
  <si>
    <t xml:space="preserve"> HUYỆN TÂN BIÊN</t>
  </si>
  <si>
    <t>VÀ NGÂN SÁCH XÃ NĂM 2019</t>
  </si>
  <si>
    <t xml:space="preserve"> </t>
  </si>
  <si>
    <t>DỰ TOÁN  CHI NGÂN SÁCH CẤP HUYỆN THEO TỪNG LĨNH VỰC 
NĂM 2019</t>
  </si>
  <si>
    <t>DỰ TOÁN CHI BỔ SUNG CÓ MỤC TIÊU TỪ NGÂN SÁCH CẤP HUYỆN
 CHO NGÂN SÁCH TỪNG XÃ NĂM 2019</t>
  </si>
  <si>
    <t>Tổng thu 
NSNN</t>
  </si>
  <si>
    <t>Thu NS 
huyện</t>
  </si>
  <si>
    <t>(Kèm theo Quyết định số     /QĐ-UBND ngày     tháng     năm 2019 của UBND huyện )</t>
  </si>
  <si>
    <t>UBND THÀNH PHỐ TÂY NINH</t>
  </si>
  <si>
    <t>S</t>
  </si>
  <si>
    <t>T</t>
  </si>
  <si>
    <t xml:space="preserve">Thu </t>
  </si>
  <si>
    <t>NSĐP</t>
  </si>
  <si>
    <t>TỔNG THU NỘI ĐỊA</t>
  </si>
  <si>
    <t xml:space="preserve">Thu từ khu vực kinh tế ngoài quốc doanh </t>
  </si>
  <si>
    <t xml:space="preserve"> - </t>
  </si>
  <si>
    <t xml:space="preserve">Thuế Giá trị gia tăng </t>
  </si>
  <si>
    <t xml:space="preserve"> -</t>
  </si>
  <si>
    <t>Thuế thu nhập doanh nghiệp</t>
  </si>
  <si>
    <t xml:space="preserve">Thuế tiêu thụ đặc biệt </t>
  </si>
  <si>
    <t xml:space="preserve">Thuế tài nguyên </t>
  </si>
  <si>
    <t>Thu khác ngân sách trung ương</t>
  </si>
  <si>
    <t xml:space="preserve">Thu khác còn lại </t>
  </si>
  <si>
    <t xml:space="preserve">Thu các khoản đóng góp XD kết cấu hạ tầng tại địa phương </t>
  </si>
  <si>
    <t xml:space="preserve">Chi quốc phòng </t>
  </si>
  <si>
    <t>Chi sự nghiệp kinh tế</t>
  </si>
  <si>
    <t>Chi khác</t>
  </si>
  <si>
    <t>VI</t>
  </si>
  <si>
    <t>CHI CÁC CHƯƠNG TRÌNH MỤC TIÊU, NHIỆM VỤ</t>
  </si>
  <si>
    <t>Chi QL hành chính, Đảng, đoàn thể</t>
  </si>
  <si>
    <t>TỔNG CHI NGÂN SÁCH ĐỊA PHƯƠNG( A+B)</t>
  </si>
  <si>
    <t xml:space="preserve">CHI BỔ SUNG CÂN ĐỐI CHO NGÂN SÁCH CẤP DƯỚI </t>
  </si>
  <si>
    <t>CHI NGÂN SÁCH CẤP THÀNH PHỐ THEO LĨNH VỰC</t>
  </si>
  <si>
    <t>B.1</t>
  </si>
  <si>
    <t xml:space="preserve">CHI CÂN ĐỐI NGÂN SÁCH </t>
  </si>
  <si>
    <t>Chi đầu tư phát triển (2)</t>
  </si>
  <si>
    <t>Chi đầu tư cho các dự án tập trung</t>
  </si>
  <si>
    <t xml:space="preserve">Thanh toán khối lượng chờ quyết toán </t>
  </si>
  <si>
    <t>Chi đầu tư khác</t>
  </si>
  <si>
    <t>Chi từ nguồn thu tiền sử dụng đất</t>
  </si>
  <si>
    <t xml:space="preserve">Chi khoa học và công nghệ </t>
  </si>
  <si>
    <t>Chi an ninh và trật tự an toàn xã hội</t>
  </si>
  <si>
    <t>B.2</t>
  </si>
  <si>
    <t>c</t>
  </si>
  <si>
    <t>S
T
T</t>
  </si>
  <si>
    <r>
      <t>Chi đầu tư phát triển</t>
    </r>
    <r>
      <rPr>
        <sz val="13"/>
        <rFont val="Times New Roman"/>
        <family val="1"/>
      </rPr>
      <t xml:space="preserve"> (Không kể chương trình MTQG)</t>
    </r>
  </si>
  <si>
    <r>
      <t>Chi thường xuyên</t>
    </r>
    <r>
      <rPr>
        <sz val="13"/>
        <rFont val="Times New Roman"/>
        <family val="1"/>
      </rPr>
      <t xml:space="preserve"> (Không kể chương trình MTQG)</t>
    </r>
  </si>
  <si>
    <t>Chi trả nợ lãi do chính quyền địa phương vay (1)</t>
  </si>
  <si>
    <t>Chi bổ sung quỹ dự trữ tài chính (1)</t>
  </si>
  <si>
    <t xml:space="preserve">Chi dự phòng ngân sách </t>
  </si>
  <si>
    <t>Chi chương trình MTQG</t>
  </si>
  <si>
    <t>Chi chuyển nguồn sang ngân sách năm sau</t>
  </si>
  <si>
    <t xml:space="preserve">TỔNG SỐ </t>
  </si>
  <si>
    <t xml:space="preserve">Các cơ quan đơn vị cấp Thành phố </t>
  </si>
  <si>
    <t>Khối QLNN</t>
  </si>
  <si>
    <t>Văn phòng HĐND và UBND</t>
  </si>
  <si>
    <t>Phòng Kinh tế</t>
  </si>
  <si>
    <t>Phòng Quản lý đô thị</t>
  </si>
  <si>
    <t>Thanh tra</t>
  </si>
  <si>
    <t>Phòng Văn hóa và Thông tin</t>
  </si>
  <si>
    <t>Phòng Tài nguyên và Môi trường</t>
  </si>
  <si>
    <t>Phòng Lao động TB và XH</t>
  </si>
  <si>
    <t>Phòng Giáo dục và Đào tạo</t>
  </si>
  <si>
    <t xml:space="preserve">Văn phòng Thành ủy </t>
  </si>
  <si>
    <t>Khối Đoàn thể</t>
  </si>
  <si>
    <t>UB Mặt trận Tổ quốc VN</t>
  </si>
  <si>
    <t>Đoàn Thanh niên</t>
  </si>
  <si>
    <t>Hội Liên hiệp phụ nữ</t>
  </si>
  <si>
    <t>Tổ chức xã hội, hội đặc thù</t>
  </si>
  <si>
    <t>Hội Luật gia</t>
  </si>
  <si>
    <t>Chi sự nghiệp Giáo dục- đào tạo</t>
  </si>
  <si>
    <t>Sự nghiệp khoa học công nghệ</t>
  </si>
  <si>
    <t xml:space="preserve">Phòng Kinh tế </t>
  </si>
  <si>
    <t>Chi sự nghiệp Văn hoá TT và Truyền thanh</t>
  </si>
  <si>
    <t>Sự nghiệp Văn hóa</t>
  </si>
  <si>
    <t>Sự nghiệp thể thao</t>
  </si>
  <si>
    <t>Sự nghiệp Truyền thanh</t>
  </si>
  <si>
    <t xml:space="preserve">Chi sự nghiệp kinh tế </t>
  </si>
  <si>
    <t xml:space="preserve">Phòng Quản lý đô thị </t>
  </si>
  <si>
    <t>Công an</t>
  </si>
  <si>
    <t>Trung tâm phát triển quỹ đất</t>
  </si>
  <si>
    <t>KP hỗ trợ ĐP sản xuất lúa theo Nghị định số 35/2015/NĐ-CP</t>
  </si>
  <si>
    <t xml:space="preserve">Chi SN  môi trường </t>
  </si>
  <si>
    <t>VII</t>
  </si>
  <si>
    <t xml:space="preserve">Chi đảm bảo xã hội </t>
  </si>
  <si>
    <t xml:space="preserve"> Phòng Lao động -TBXH</t>
  </si>
  <si>
    <t>Kinh phí phục vụ tết</t>
  </si>
  <si>
    <t>VIII</t>
  </si>
  <si>
    <r>
      <t xml:space="preserve">Chi sự nghiệp Y tế </t>
    </r>
    <r>
      <rPr>
        <sz val="13"/>
        <rFont val="Times New Roman"/>
        <family val="1"/>
      </rPr>
      <t>(Phòng Lao động -TBXH)</t>
    </r>
  </si>
  <si>
    <t>IX</t>
  </si>
  <si>
    <t>An ninh - Quốc phòng</t>
  </si>
  <si>
    <t>Ban chỉ huy quân sự Thành phố</t>
  </si>
  <si>
    <t>X</t>
  </si>
  <si>
    <t>XI</t>
  </si>
  <si>
    <t>XII</t>
  </si>
  <si>
    <t>XIII</t>
  </si>
  <si>
    <t>Ban Quản lý dự án đầu tư xây dựng TP</t>
  </si>
  <si>
    <t>XIV</t>
  </si>
  <si>
    <t>Chi dự phòng ngân sách cấp Thành phố</t>
  </si>
  <si>
    <t>XV</t>
  </si>
  <si>
    <t xml:space="preserve">Chuẩn bị đầu tư và TT KL chờ quyết toán </t>
  </si>
  <si>
    <t>Chi giao thông</t>
  </si>
  <si>
    <t>Chi nông nghiệp, lâm nghiệp, thủy lợi, thủy sản</t>
  </si>
  <si>
    <t xml:space="preserve">Chi đầu tư từ nguồn vốn tập trung </t>
  </si>
  <si>
    <t xml:space="preserve">Phòng Giáo dục - Đào tạo </t>
  </si>
  <si>
    <t>THÀNH PHỐ TÂY NINH</t>
  </si>
  <si>
    <t xml:space="preserve">Chi sự nghiệp văn hóa </t>
  </si>
  <si>
    <t>Chi sự nghiệp truyền thanh</t>
  </si>
  <si>
    <t>Chi sự nghiệp thể thao</t>
  </si>
  <si>
    <t>Chi khác ngân sách</t>
  </si>
  <si>
    <t>Chi sự nghiệp thị chính</t>
  </si>
  <si>
    <t>Chi quy hoạch, thương mại, du lịch</t>
  </si>
  <si>
    <t>Sự nghiệp kinh tế khác</t>
  </si>
  <si>
    <t>Các cơ quan đơn vị cấp Thành phố</t>
  </si>
  <si>
    <t>Văn phòng Thành ủy</t>
  </si>
  <si>
    <t>Trung tâm Văn hóa TT và Truyền thanh</t>
  </si>
  <si>
    <t xml:space="preserve">Công an Thành phố </t>
  </si>
  <si>
    <t>Bổ sung cho Ngân sách cấp dưới</t>
  </si>
  <si>
    <t>Nhiệm vụ chờ phân bổ</t>
  </si>
  <si>
    <t>UBND Phường 1</t>
  </si>
  <si>
    <t>UBND Phường 2</t>
  </si>
  <si>
    <t>UBND Phường 3</t>
  </si>
  <si>
    <t>UBND Phường IV</t>
  </si>
  <si>
    <t>UBND Phường Hiệp Ninh</t>
  </si>
  <si>
    <t>UBND  Phường Ninh Sơn</t>
  </si>
  <si>
    <t>UBND Phường Ninh Thạnh</t>
  </si>
  <si>
    <t>UBND xã Bình Minh</t>
  </si>
  <si>
    <t>UBND xã Tân Bình</t>
  </si>
  <si>
    <t>UBND xã Thạnh Tân</t>
  </si>
  <si>
    <t>S    T    T</t>
  </si>
  <si>
    <t>Tên đơn vị (1)</t>
  </si>
  <si>
    <t xml:space="preserve">Bổ sung vốn thực hiện các chế độ chính sách, nhiệm vụ </t>
  </si>
  <si>
    <t>1 = 2+3+4</t>
  </si>
  <si>
    <t>UBND Phường 4</t>
  </si>
  <si>
    <t xml:space="preserve">UBND Phường Ninh Sơn </t>
  </si>
  <si>
    <t xml:space="preserve">UBND xã Thạnh Tân </t>
  </si>
  <si>
    <t>Chi ủy thác ngân hàng chính sách xã hội</t>
  </si>
  <si>
    <t>Chi bổ sung ngân sách cấp dưới</t>
  </si>
  <si>
    <t>Chi nộp ngân sách cấp trên</t>
  </si>
  <si>
    <t>Số TT</t>
  </si>
  <si>
    <t xml:space="preserve">Nội dung </t>
  </si>
  <si>
    <t xml:space="preserve"> Dự toán </t>
  </si>
  <si>
    <t xml:space="preserve">Trong đó </t>
  </si>
  <si>
    <t xml:space="preserve">Cấp huyện </t>
  </si>
  <si>
    <t>Cấp XP</t>
  </si>
  <si>
    <t>TỔNG CHI NSĐP QUẢN LÝ ( A+B)</t>
  </si>
  <si>
    <t xml:space="preserve">Chi cân đối ngân sách địa phương </t>
  </si>
  <si>
    <t xml:space="preserve">Vốn XDCB tập trung </t>
  </si>
  <si>
    <t>Chi thường xuyên (1)</t>
  </si>
  <si>
    <t>Sự nghiệp giao thông: Trong đó:</t>
  </si>
  <si>
    <t xml:space="preserve"> - KP sự nghiệp giao thông</t>
  </si>
  <si>
    <t xml:space="preserve"> - KP đảm bảo trật tự ATGT</t>
  </si>
  <si>
    <t xml:space="preserve">Sự nghiệp thị chính </t>
  </si>
  <si>
    <t>d</t>
  </si>
  <si>
    <t>e</t>
  </si>
  <si>
    <r>
      <t>SN kinh tế khác</t>
    </r>
    <r>
      <rPr>
        <sz val="10"/>
        <rFont val="Times New Roman"/>
        <family val="1"/>
      </rPr>
      <t xml:space="preserve"> </t>
    </r>
  </si>
  <si>
    <t xml:space="preserve"> + Đội Quản lý trật tự  đô thị </t>
  </si>
  <si>
    <t xml:space="preserve"> + KP hỗ trợ địa phương SX lúa theo Nghị định số 35/2015/NĐ-CP </t>
  </si>
  <si>
    <t xml:space="preserve"> + Kinh phí thực hiện các nhiệm vụ quan trọng về phát triển đô thị </t>
  </si>
  <si>
    <t>Sự nghiệp kinh tế cấp xã</t>
  </si>
  <si>
    <t xml:space="preserve">Sự nghiệp môi trường </t>
  </si>
  <si>
    <t>Chi SN giáo dục - đào tạo, nghề nghiệp</t>
  </si>
  <si>
    <t>Chi SN Y tế ( bảo hiểm y tế ), trong đó:</t>
  </si>
  <si>
    <t xml:space="preserve"> + Chi từ nguồn cân đối ngân sách</t>
  </si>
  <si>
    <t xml:space="preserve">Chi sự nghiệp Khoa học và Công nghệ </t>
  </si>
  <si>
    <t xml:space="preserve">Chi SN văn hoá- thông tin </t>
  </si>
  <si>
    <t xml:space="preserve">Chi SN Thể dục -Thể thao </t>
  </si>
  <si>
    <t>Chi đảm bảo xã hội từ nguồn cân đối ngân sách</t>
  </si>
  <si>
    <t>Cứu tế thường xuyên đột xuất, lệ phí chi trả bưu điện</t>
  </si>
  <si>
    <t xml:space="preserve"> - Chi quản lý Nhà nước </t>
  </si>
  <si>
    <t xml:space="preserve"> - Chi HĐ các CQ Đảng</t>
  </si>
  <si>
    <t xml:space="preserve"> - Chi các tổ chức chính trị xã hội </t>
  </si>
  <si>
    <t xml:space="preserve"> - Chi hỗ trợ hội </t>
  </si>
  <si>
    <t xml:space="preserve">Chi an ninh - Quốc phòng </t>
  </si>
  <si>
    <t xml:space="preserve"> - Quốc phòng </t>
  </si>
  <si>
    <t xml:space="preserve"> - An ninh </t>
  </si>
  <si>
    <t xml:space="preserve">Chi khác </t>
  </si>
  <si>
    <t>Kinh phí chờ phân bổ</t>
  </si>
  <si>
    <t xml:space="preserve"> Dự phòng theo quy định</t>
  </si>
  <si>
    <t>Chi từ nguồn tỉnh bổ sung có mục tiêu</t>
  </si>
  <si>
    <t xml:space="preserve">Hội Người mù </t>
  </si>
  <si>
    <t>Hội cựu giáo chức</t>
  </si>
  <si>
    <t>Hội khuyến học</t>
  </si>
  <si>
    <t>Ban đại diện Hội người cao tuổi</t>
  </si>
  <si>
    <t>Hội người tù kháng chiến</t>
  </si>
  <si>
    <t>Hội nạn nhân chất độc da cam</t>
  </si>
  <si>
    <t>Ban liên lạc hưu trí</t>
  </si>
  <si>
    <t>Hội cựu thanh niên xung phong</t>
  </si>
  <si>
    <t>Chi ủy thác ngân hàng chính sách Xã hội</t>
  </si>
  <si>
    <t>ĐƠN VỊ</t>
  </si>
  <si>
    <t>Tổng nguồn cân đối chi ngân sách địa phương</t>
  </si>
  <si>
    <t>Thu được hưởng theo nhiệm vụ được giao</t>
  </si>
  <si>
    <t>Thu được hưởng từ nguồn thu huyện quản lý</t>
  </si>
  <si>
    <t>2=3+4</t>
  </si>
  <si>
    <t xml:space="preserve">TỔNG CỘNG </t>
  </si>
  <si>
    <t>Đơn vị: ngàn đồng</t>
  </si>
  <si>
    <t>DỰ TOÁN CHI NGÂN SÁCH ĐỊA PHƯƠNG, CHI NGÂN SÁCH CẤP HUYỆN</t>
  </si>
  <si>
    <t>Đơn vị tính: 1000 đồng</t>
  </si>
  <si>
    <t xml:space="preserve"> + Kinh phí hoạt động Trung tâm phát triển quỹ đất</t>
  </si>
  <si>
    <t xml:space="preserve"> + Sự nghiệp giáo dục</t>
  </si>
  <si>
    <t>Chi hỗ trợ tiền điện cho hộ nghèo hộ chính sách</t>
  </si>
  <si>
    <t>Mua sắm, sửa chữa cấp Thành phố</t>
  </si>
  <si>
    <t>Mua sắm sửa chữa cấp Thành phố</t>
  </si>
  <si>
    <t>Kinh phí phầm mềm quản lý các trường học, sửa chữa hè các trường lớp học, sửa chữa hệ thống PCCC các trường</t>
  </si>
  <si>
    <t>Nguồn chờ phân bổ</t>
  </si>
  <si>
    <t>Kinh phí mua sắm sửa chữa Thành phố</t>
  </si>
  <si>
    <t>Số bổ sung có mục tiêu từ NS tỉnh</t>
  </si>
  <si>
    <t>Dự toán 
năm 2023</t>
  </si>
  <si>
    <t>Dự toán năm 2023</t>
  </si>
  <si>
    <t>So sánh (3)</t>
  </si>
  <si>
    <t>Tuyệt đối</t>
  </si>
  <si>
    <t>Tương đối</t>
  </si>
  <si>
    <t>(%)</t>
  </si>
  <si>
    <t>Thu bổ sung cân đối ngân sách</t>
  </si>
  <si>
    <t>Chi bổ sung cho ngân sách cấp dưới</t>
  </si>
  <si>
    <t>Chi bổ sung cân đối ngân sách</t>
  </si>
  <si>
    <t>Bội chi NSĐP/Bội thu NSĐP (1)</t>
  </si>
  <si>
    <t>Chi thuộc nhiệm vụ của ngân sách cấp huyện (xã)</t>
  </si>
  <si>
    <t>Chi bổ sung cho ngân sách cấp dưới (2)</t>
  </si>
  <si>
    <t>Chi từ nguồn cân đối</t>
  </si>
  <si>
    <t>Ngân sách tỉnh (XSKT)</t>
  </si>
  <si>
    <t>Xây dựng nông thôn mới</t>
  </si>
  <si>
    <t>Phát triển thành phố (Chỉnh trang đô thị)</t>
  </si>
  <si>
    <t>Ngân sách Trung ương</t>
  </si>
  <si>
    <t>CTMTQG xây dựng nông thôn mới</t>
  </si>
  <si>
    <t xml:space="preserve">Chi Quy hoạch thương mại, du lịch... </t>
  </si>
  <si>
    <t>Kinh phí lập kế hoạch sử dụng đất hàng năm</t>
  </si>
  <si>
    <t>f</t>
  </si>
  <si>
    <t xml:space="preserve"> Chi phí thu gom vận chuyển và xỷ lý chôn lấp rác thải, xử lý rác thải y tế, lục bình rạch Tây Ninh, xử lý các điểm nóng trên địa bàn Thành phố; quan trắc hiện trạng môi trường, đánh giá chỉ tiêu môi trường, tuyên truyền, kiểm tra giám sát và thu mẩu chất thải, mua sắm phương tiện thu gom rác, đo đạc, cắm mốc và các nhiệm vụ liên quan đến môi trường...</t>
  </si>
  <si>
    <t>Chi phí thu gom vận chuyển và xỷ lý chôn lấp rác thải</t>
  </si>
  <si>
    <t xml:space="preserve"> - Chi sự nghiệp giáo dục </t>
  </si>
  <si>
    <t xml:space="preserve"> - Chi sự nghiệp đào tạo, nghề nghiệp, trong đó bao gồm: (Văn phòng TU, Phòng Nội vụ)</t>
  </si>
  <si>
    <t xml:space="preserve"> + Kinh phí mở lớp quản lý nhà nước, bồi dưỡng khác</t>
  </si>
  <si>
    <t>Kinh phí đối ứng thực hiện CT MTQG giảm nghèo bền vững</t>
  </si>
  <si>
    <t xml:space="preserve"> - KP chờ phân bổ các nhiệm vụ chi chưa đưa vào dự toán (nâng lương trước hạn, thôi việc, Đại hội nhiệm kỳ và các nhiệm vụ phát sinh mới...)</t>
  </si>
  <si>
    <t>Bồ sung có mục tiên cho ngân sách xã từ nguồn NS Thành phố</t>
  </si>
  <si>
    <t>Kinh phí chi chúc thọ, mừng thọ người cao tuổi</t>
  </si>
  <si>
    <t>Chi từ nguồn tỉnh, thành phố bổ sung có mục tiêu</t>
  </si>
  <si>
    <t>Ngân sách tỉnh</t>
  </si>
  <si>
    <t>Kinh phí thực hiện chỉnh trang đô thị</t>
  </si>
  <si>
    <t>Chính sách hỗ trợ phát triển thủy lợi nhỏ, thủy lợi nội đồng và tưới tiên tiến, tiết kiệm nước theo Nghị quyết số 29/2022/NQ-HĐND ngày 20/7/2022</t>
  </si>
  <si>
    <t xml:space="preserve"> - KP thực hiện nhiệm vụ đảm bảo trật tự an toàn giao thông cho Ban An toàn giao thống cấp huyện, cấp xã </t>
  </si>
  <si>
    <t>Kinh phí thực hiện công tác BTĐB đối với những tuyến đường huyện, đường đô thị</t>
  </si>
  <si>
    <t>Chi đầu tư từ nguồn tỉnh bổ sung có mục tiêu</t>
  </si>
  <si>
    <t xml:space="preserve">Phòng Nội vụ </t>
  </si>
  <si>
    <t xml:space="preserve">Phòng Tài chính - Kế hoạch </t>
  </si>
  <si>
    <t xml:space="preserve">Phòng Tài nguyên và Môi trường </t>
  </si>
  <si>
    <t xml:space="preserve">Thanh tra </t>
  </si>
  <si>
    <t>Phòng Lao động - TB&amp;XH</t>
  </si>
  <si>
    <t>Phòng Văn hoá và Thông tin</t>
  </si>
  <si>
    <t>UB Mặt trận Tổ quốc Việt Nam Thành phố</t>
  </si>
  <si>
    <t>Đoàn Thanh niên CSHCM</t>
  </si>
  <si>
    <t>Hội Liên hiệp Phụ nữ</t>
  </si>
  <si>
    <t xml:space="preserve">Hội Nông dân Việt Nam </t>
  </si>
  <si>
    <t>Sự nghiệp Giáo dục</t>
  </si>
  <si>
    <t>Kinh phí mở lớp thường xuyên của Ban Tuyên giáo (Văn phòng Thành ủy), Phòng Nội vụ</t>
  </si>
  <si>
    <t>Chi quy hoạch thương mại, du lịch</t>
  </si>
  <si>
    <t>Kinh phí thực hiện công tác BTĐB đối với những tuyến đường huyện, đường đô thị, Duy tu, bảo dưỡng, vận hành các công trình sau đầu tư trên địa bàn xã</t>
  </si>
  <si>
    <t xml:space="preserve"> Chi phí thu gom vận chuyển và xỷ lý chôn lấp rác thải, xử lý rác thải y tế, lục bình rạch Tây Ninh, xử lý các điểm nóng trên địa bàn Thành phố; quan trắc hiện trạng môi trường, đánh giá chỉ tiêu môi trường, tuyên truyền, kiểm tra giám sát và thu mẩu chất thải, mua sắm phương tiện thu gom rác, đo đạc cắm mốc và các nhiệm vụ liên quan đến môi trường...</t>
  </si>
  <si>
    <t>Lập kế hoạch sử dụng đất hàng năm</t>
  </si>
  <si>
    <t>Các Trường (Sự nghiệp giáo dục)</t>
  </si>
  <si>
    <t>Tổng nguồn thu được hưởng theo phân cấp</t>
  </si>
  <si>
    <t>Số bổ sung mục tiêu từ ngân sách Thành phố</t>
  </si>
  <si>
    <t>DỰ TOÁN CHI BỔ SUNG CÓ MỤC TIÊU TỪ NGÂN SÁCH CẤP TỈNH, THÀNH PHỐ</t>
  </si>
  <si>
    <t>CÂN ĐỐI NGÂN SÁCH HUYỆN NĂM 2024</t>
  </si>
  <si>
    <t>Thu CCTL năm 2022 chuyển nguồn sang 2023</t>
  </si>
  <si>
    <t>ƯTH 
năm 2023</t>
  </si>
  <si>
    <t>Dự toán 
năm 2024</t>
  </si>
  <si>
    <t>CÂN ĐỐI NGUỒN THU, CHI DỰ TOÁN NGÂN SÁCH CẤP HUYỆN VÀ NGÂN SÁCH XÃ NĂM 2024</t>
  </si>
  <si>
    <t>Ước thực hiện năm 2023</t>
  </si>
  <si>
    <t>Dự toán năm 2024</t>
  </si>
  <si>
    <t>Thu từ nguồn CCTL năm 2022 sang năm 2023</t>
  </si>
  <si>
    <t>Tạo nguồn CCTL năm 2024</t>
  </si>
  <si>
    <t>DỰ TOÁN THU NGÂN SÁCH NHÀ NƯỚC NĂM 2024</t>
  </si>
  <si>
    <t>VÀ CHI NGÂN SÁCH CẤP XÃ THEO CƠ CẤU CHI NĂM 2024</t>
  </si>
  <si>
    <t xml:space="preserve"> + Kinh phí chờ phân bổ để sửa chữa hè, phầm mềm quản lý giáo dục, phụ cấp, cấp bù kinh phí khi có điều chỉnh chủ trương, tổ chức các hội thi theo định mức kinh tế, kỹ thuật</t>
  </si>
  <si>
    <t xml:space="preserve"> + Kinh phí mở lớp thường xuyên của Ban Tuyên giáo Thành ủy</t>
  </si>
  <si>
    <t>Kinh phí hỗ trợ hoạt động tổ tự quản</t>
  </si>
  <si>
    <t>Kinh phí hỗ trợ phụ cấp của ban bảo vệ dân phố do tăng thêm số dân</t>
  </si>
  <si>
    <t>Sự nghiệp kinh tế</t>
  </si>
  <si>
    <t xml:space="preserve">Dự án liên kết dưa lưới </t>
  </si>
  <si>
    <t xml:space="preserve">Chính sách hỗ trợ hệ thống xử lý nước sinh hoạt hộ gia đình nông thôn trên địa bàn tỉnh Tây Ninh theo Nghị quyết số 56/2023/NQ-HĐND ngày 22/9/2023 của HĐND tỉnh </t>
  </si>
  <si>
    <t>Sự nghiệp kinh tế khác (CTMTQG giảm nghèo bền vững)</t>
  </si>
  <si>
    <t>Dự án 2. Đa dạng hóa sinh kế, phát triển mô hình giảm nghèo (00472)</t>
  </si>
  <si>
    <t>Dự án 3. Hỗ trợ phát triển sản xuất, cải thiện dinh dưỡng (00473)</t>
  </si>
  <si>
    <t>Dự án 4. Phát triển giáo dục nghề nghiệp, việc làm bền vững (00474)</t>
  </si>
  <si>
    <t>Sự nghiệp giáo dục - đào tạo (CTMTQG giảm nghèo bền vững)</t>
  </si>
  <si>
    <t>Dự án 7. Nâng cao năng lực và giám sát, đánh giá Chương trình (00477)</t>
  </si>
  <si>
    <t>Tiểu dự án 1. Nâng cao năng lực thực hiện Chương trình</t>
  </si>
  <si>
    <t>Tiểu dự án 2. Giám sát đánh giá</t>
  </si>
  <si>
    <t>Sự nghiệp y tế (CTMTQG giảm nghèo bền vững)</t>
  </si>
  <si>
    <t>Tiểu dự án 2. Cải thiện dinh dưỡng</t>
  </si>
  <si>
    <t>đ</t>
  </si>
  <si>
    <t xml:space="preserve">Sự nghiệp đảm bảo xã hội </t>
  </si>
  <si>
    <t>Chi phụ cấp công tác viên công tác xã hội</t>
  </si>
  <si>
    <t>Chi phụ cấp cộng tác viên bảo vệ, chăm sóc trẻ em</t>
  </si>
  <si>
    <t>Chi hỗ trợ mai táng phí (Bố trí 80% MTP)</t>
  </si>
  <si>
    <t>Kinh phí Chế độ phụ cấp lực lượng Công an xã bán chuyên trách theo NQ số 38/NQ-HĐND</t>
  </si>
  <si>
    <t>Chế độ phụ cấp đối với ấp, khu đội trưởng và dân quân theo NQ số 39/NQ-HĐND</t>
  </si>
  <si>
    <t>Tiểu dự án 1. Hỗ trợ PTSX trong lĩnh vực nông nghiệp</t>
  </si>
  <si>
    <t>Tiểu Dự án 1. Phát triển Giáo dục nghề nghiệp vùng nghèo, vùng khó khăn</t>
  </si>
  <si>
    <t>Tiểu dự án 3. Hỗ trợ việc làm bền vững</t>
  </si>
  <si>
    <t>DỰ TOÁN  CHI NGÂN SÁCH CẤP HUYỆN THEO TỪNG LĨNH VỰC NĂM 2024</t>
  </si>
  <si>
    <t>2.1</t>
  </si>
  <si>
    <t>2.2</t>
  </si>
  <si>
    <t>ĐVT: ngàn đồng</t>
  </si>
  <si>
    <t>DỰ TOÁN CHI NGÂN SÁCH CẤP THÀNH PHỐ CHO TỪNG CƠ QUAN, TỔ CHỨC THEO LĨNH VỰC NĂM  2024</t>
  </si>
  <si>
    <t>CTMTQG giảm nghèo bền vững (SNGD-ĐT)</t>
  </si>
  <si>
    <t>CTMTQG giảm nghèo bền vững (SNKT khác)</t>
  </si>
  <si>
    <t>Dự án liên kết dưa lưới</t>
  </si>
  <si>
    <t>DỰ TOÁN CHI ĐẦU TƯ PHÁT TRIỂN CỦA NGÂN SÁCH CẤP HUYỆN CHO TỪNG CƠ QUAN, TỔ CHỨC THEO LĨNH VỰC NĂM 2024</t>
  </si>
  <si>
    <t>DỰ TOÁN CHI THƯỜNG XUYÊN CỦA NGÂN SÁCH CẤP HUYỆN CHO TỪNG CƠ QUAN, TỔ CHỨC THEO LĨNH VỰC NĂM 2024</t>
  </si>
  <si>
    <t>DỰ TOÁN THU, SỐ BỔ SUNG VÀ DỰ TOÁN CHI CÂN ĐỐI NGÂN SÁCH TỪNG XÃ NĂM 2024</t>
  </si>
  <si>
    <t>Tổng thu NSNN trên địa bàn theo nhiệm vụ được giao năm 2024</t>
  </si>
  <si>
    <t>Thu chuyển nguồn năm trước (nguồn CCTL)</t>
  </si>
  <si>
    <t>Tạo nguồn 50% CCTL ( DT so với DT)</t>
  </si>
  <si>
    <t>Tổng chi cân đối NS xã, phường năm 2024</t>
  </si>
  <si>
    <t>Tồng chi NS xã năm 2024</t>
  </si>
  <si>
    <t>7=2+5+6</t>
  </si>
  <si>
    <t>CHO NGÂN SÁCH TỪNG XÃ NĂM 2024</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</si>
</sst>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
    <numFmt numFmtId="173" formatCode="###,###.0"/>
    <numFmt numFmtId="174" formatCode="#,##0.0"/>
    <numFmt numFmtId="175" formatCode="###,###,###"/>
    <numFmt numFmtId="176" formatCode="#,##0;[Red]\-#,##0;&quot;&quot;;_-@"/>
    <numFmt numFmtId="177" formatCode="#,##0;[Red]\-#,##0;&quot;&quot;;@"/>
    <numFmt numFmtId="178" formatCode="0.0%"/>
    <numFmt numFmtId="179" formatCode="#,###;[Red]\-#,###"/>
    <numFmt numFmtId="180" formatCode="_(* #,##0_);_(* \(#,##0\);_(* &quot;-&quot;??_);_(@_)"/>
    <numFmt numFmtId="181" formatCode="#,###.0;[Red]\-#,###.0"/>
    <numFmt numFmtId="182" formatCode="#,##0;[Red]\-#,##0;&quot;&quot;"/>
    <numFmt numFmtId="183" formatCode="#,##0;[Red]\-#,##0;&quot; &quot;"/>
    <numFmt numFmtId="184" formatCode="#,###;\-#,###;&quot;&quot;;_(@_)"/>
    <numFmt numFmtId="185" formatCode="_(* #,##0.0_);_(* \(#,##0.0\);_(* &quot;-&quot;??_);_(@_)"/>
    <numFmt numFmtId="186" formatCode="#,##0,"/>
    <numFmt numFmtId="187" formatCode="#,##0;[Red]#,##0"/>
    <numFmt numFmtId="188" formatCode="#,##0."/>
    <numFmt numFmtId="189" formatCode="#,##0.000"/>
  </numFmts>
  <fonts count="119">
    <font>
      <sz val="12"/>
      <name val=".VnArial Narrow"/>
      <family val="0"/>
    </font>
    <font>
      <u val="single"/>
      <sz val="12"/>
      <color indexed="36"/>
      <name val=".VnArial Narrow"/>
      <family val="2"/>
    </font>
    <font>
      <u val="single"/>
      <sz val="12"/>
      <color indexed="12"/>
      <name val=".VnArial Narrow"/>
      <family val="2"/>
    </font>
    <font>
      <b/>
      <sz val="12"/>
      <name val="Times New Roman"/>
      <family val="1"/>
    </font>
    <font>
      <sz val="12"/>
      <name val="Times New Roman"/>
      <family val="1"/>
    </font>
    <font>
      <i/>
      <sz val="12"/>
      <name val="Times New Roman"/>
      <family val="1"/>
    </font>
    <font>
      <sz val="13"/>
      <name val="Times New Roman"/>
      <family val="1"/>
    </font>
    <font>
      <b/>
      <sz val="14"/>
      <name val="Times New Roman"/>
      <family val="1"/>
    </font>
    <font>
      <i/>
      <sz val="14"/>
      <name val="Times New Roman"/>
      <family val="1"/>
    </font>
    <font>
      <b/>
      <sz val="13"/>
      <name val="Times New Roman"/>
      <family val="1"/>
    </font>
    <font>
      <sz val="14"/>
      <name val="Times New Roman"/>
      <family val="1"/>
    </font>
    <font>
      <b/>
      <sz val="11"/>
      <name val="Times New Roman"/>
      <family val="1"/>
    </font>
    <font>
      <sz val="16"/>
      <name val="Times New Roman"/>
      <family val="1"/>
    </font>
    <font>
      <sz val="12"/>
      <name val=".VnTime"/>
      <family val="2"/>
    </font>
    <font>
      <sz val="10"/>
      <name val="Arial"/>
      <family val="2"/>
    </font>
    <font>
      <sz val="10"/>
      <name val="Times New Roman"/>
      <family val="1"/>
    </font>
    <font>
      <b/>
      <u val="single"/>
      <sz val="12"/>
      <name val="Times New Roman"/>
      <family val="1"/>
    </font>
    <font>
      <sz val="12"/>
      <color indexed="62"/>
      <name val="Times New Roman"/>
      <family val="1"/>
    </font>
    <font>
      <b/>
      <sz val="12"/>
      <name val="Times New Roman h"/>
      <family val="0"/>
    </font>
    <font>
      <sz val="11"/>
      <name val="Times New Roman"/>
      <family val="1"/>
    </font>
    <font>
      <b/>
      <sz val="12"/>
      <name val="Times New Romanh"/>
      <family val="0"/>
    </font>
    <font>
      <sz val="13"/>
      <name val=".VnArial Narrow"/>
      <family val="2"/>
    </font>
    <font>
      <i/>
      <sz val="13"/>
      <name val="Times New Roman"/>
      <family val="1"/>
    </font>
    <font>
      <sz val="13"/>
      <name val="VnTime"/>
      <family val="0"/>
    </font>
    <font>
      <sz val="13"/>
      <name val=".VnTime"/>
      <family val="2"/>
    </font>
    <font>
      <b/>
      <sz val="11"/>
      <name val="Times New Romanh"/>
      <family val="0"/>
    </font>
    <font>
      <i/>
      <sz val="11"/>
      <name val="Times New Roman"/>
      <family val="1"/>
    </font>
    <font>
      <b/>
      <sz val="10"/>
      <name val="Times New Roman"/>
      <family val="1"/>
    </font>
    <font>
      <sz val="9"/>
      <name val="Times New Roman"/>
      <family val="1"/>
    </font>
    <font>
      <b/>
      <sz val="6"/>
      <name val="Times New Roman"/>
      <family val="1"/>
    </font>
    <font>
      <b/>
      <u val="single"/>
      <sz val="8"/>
      <name val="Times New Roman"/>
      <family val="1"/>
    </font>
    <font>
      <u val="single"/>
      <sz val="12"/>
      <name val="Times New Roman"/>
      <family val="1"/>
    </font>
    <font>
      <b/>
      <u val="single"/>
      <sz val="11"/>
      <name val="Times New Roman"/>
      <family val="1"/>
    </font>
    <font>
      <u val="single"/>
      <sz val="11"/>
      <name val="Times New Roman"/>
      <family val="1"/>
    </font>
    <font>
      <b/>
      <u val="single"/>
      <sz val="10"/>
      <name val="Times New Roman"/>
      <family val="1"/>
    </font>
    <font>
      <b/>
      <sz val="9"/>
      <name val="Times New Roman"/>
      <family val="1"/>
    </font>
    <font>
      <b/>
      <sz val="14"/>
      <color indexed="10"/>
      <name val="Times New Roman"/>
      <family val="1"/>
    </font>
    <font>
      <sz val="12"/>
      <color indexed="8"/>
      <name val="Times New Roman"/>
      <family val="1"/>
    </font>
    <font>
      <b/>
      <sz val="14"/>
      <color indexed="8"/>
      <name val="Times New Roman"/>
      <family val="1"/>
    </font>
    <font>
      <b/>
      <sz val="12"/>
      <color indexed="8"/>
      <name val="Times New Roman"/>
      <family val="1"/>
    </font>
    <font>
      <sz val="16"/>
      <color indexed="8"/>
      <name val="Times New Roman"/>
      <family val="1"/>
    </font>
    <font>
      <i/>
      <sz val="14"/>
      <color indexed="8"/>
      <name val="Times New Roman"/>
      <family val="1"/>
    </font>
    <font>
      <sz val="14"/>
      <color indexed="8"/>
      <name val="Times New Roman"/>
      <family val="1"/>
    </font>
    <font>
      <i/>
      <sz val="12"/>
      <color indexed="8"/>
      <name val="Times New Roman"/>
      <family val="1"/>
    </font>
    <font>
      <b/>
      <sz val="13"/>
      <color indexed="8"/>
      <name val="Times New Roman"/>
      <family val="1"/>
    </font>
    <font>
      <sz val="11"/>
      <color indexed="8"/>
      <name val="Times New Roman"/>
      <family val="1"/>
    </font>
    <font>
      <b/>
      <u val="single"/>
      <sz val="12"/>
      <color indexed="8"/>
      <name val="Times New Roman"/>
      <family val="1"/>
    </font>
    <font>
      <sz val="13"/>
      <color indexed="8"/>
      <name val="Times New Roman"/>
      <family val="1"/>
    </font>
    <font>
      <sz val="8"/>
      <name val=".VnArial Narrow"/>
      <family val="0"/>
    </font>
    <font>
      <i/>
      <sz val="12"/>
      <name val="VNI-Times"/>
      <family val="0"/>
    </font>
    <font>
      <b/>
      <u val="single"/>
      <sz val="13"/>
      <name val="Times New Roman"/>
      <family val="1"/>
    </font>
    <font>
      <b/>
      <i/>
      <sz val="13"/>
      <name val="Times New Roman"/>
      <family val="1"/>
    </font>
    <font>
      <sz val="11"/>
      <name val="VNI-Times"/>
      <family val="0"/>
    </font>
    <font>
      <sz val="10"/>
      <name val="VNI-Times"/>
      <family val="0"/>
    </font>
    <font>
      <b/>
      <sz val="12"/>
      <name val="VNI-Times"/>
      <family val="0"/>
    </font>
    <font>
      <sz val="12"/>
      <name val="VNI-Times"/>
      <family val="0"/>
    </font>
    <font>
      <b/>
      <u val="single"/>
      <sz val="12"/>
      <name val="VNI-Times"/>
      <family val="0"/>
    </font>
    <font>
      <b/>
      <sz val="10"/>
      <name val="Arial"/>
      <family val="2"/>
    </font>
    <font>
      <i/>
      <sz val="10"/>
      <name val="Arial"/>
      <family val="2"/>
    </font>
    <font>
      <b/>
      <i/>
      <sz val="12"/>
      <name val="VNI-Times"/>
      <family val="0"/>
    </font>
    <font>
      <b/>
      <sz val="13"/>
      <color indexed="12"/>
      <name val="Times New Roman"/>
      <family val="1"/>
    </font>
    <font>
      <b/>
      <sz val="14"/>
      <name val="Times New Romanh"/>
      <family val="0"/>
    </font>
    <font>
      <b/>
      <u val="single"/>
      <sz val="14"/>
      <name val="Times New Roman"/>
      <family val="1"/>
    </font>
    <font>
      <b/>
      <u val="single"/>
      <sz val="14"/>
      <name val="Times New Romanh"/>
      <family val="0"/>
    </font>
    <font>
      <b/>
      <sz val="9"/>
      <name val="Tahoma"/>
      <family val="2"/>
    </font>
    <font>
      <sz val="9"/>
      <name val="Tahoma"/>
      <family val="2"/>
    </font>
    <font>
      <b/>
      <i/>
      <sz val="12"/>
      <name val="Times New Roman"/>
      <family val="1"/>
    </font>
    <font>
      <b/>
      <i/>
      <sz val="10"/>
      <name val="Times New Roman"/>
      <family val="1"/>
    </font>
    <font>
      <sz val="9.5"/>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Times New Roman"/>
      <family val="1"/>
    </font>
    <font>
      <sz val="12"/>
      <color indexed="30"/>
      <name val="Times New Roman"/>
      <family val="1"/>
    </font>
    <font>
      <i/>
      <sz val="12"/>
      <color indexed="30"/>
      <name val="Times New Roman"/>
      <family val="1"/>
    </font>
    <font>
      <sz val="13"/>
      <color indexed="10"/>
      <name val="Times New Roman"/>
      <family val="1"/>
    </font>
    <font>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Times New Roman"/>
      <family val="1"/>
    </font>
    <font>
      <b/>
      <sz val="14"/>
      <color theme="1"/>
      <name val="Times New Roman"/>
      <family val="1"/>
    </font>
    <font>
      <b/>
      <sz val="10"/>
      <color theme="1"/>
      <name val="Times New Roman"/>
      <family val="1"/>
    </font>
    <font>
      <sz val="12"/>
      <color theme="1"/>
      <name val="Times New Roman"/>
      <family val="1"/>
    </font>
    <font>
      <sz val="12"/>
      <color rgb="FF0070C0"/>
      <name val="Times New Roman"/>
      <family val="1"/>
    </font>
    <font>
      <i/>
      <sz val="12"/>
      <color rgb="FF0070C0"/>
      <name val="Times New Roman"/>
      <family val="1"/>
    </font>
    <font>
      <i/>
      <sz val="12"/>
      <color theme="1"/>
      <name val="Times New Roman"/>
      <family val="1"/>
    </font>
    <font>
      <sz val="13"/>
      <color theme="1"/>
      <name val="Times New Roman"/>
      <family val="1"/>
    </font>
    <font>
      <sz val="13"/>
      <color rgb="FFFF0000"/>
      <name val="Times New Roman"/>
      <family val="1"/>
    </font>
    <font>
      <sz val="10"/>
      <color rgb="FFFF0000"/>
      <name val="Times New Roman"/>
      <family val="1"/>
    </font>
    <font>
      <b/>
      <sz val="8"/>
      <name val=".VnArial Narrow"/>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hair"/>
      <bottom style="hair"/>
    </border>
    <border>
      <left style="thin"/>
      <right>
        <color indexed="63"/>
      </right>
      <top style="thin"/>
      <bottom style="thin"/>
    </border>
    <border>
      <left style="thin"/>
      <right style="thin"/>
      <top style="hair"/>
      <bottom style="thin"/>
    </border>
    <border>
      <left style="thin"/>
      <right style="thin"/>
      <top style="thin"/>
      <bottom style="hair"/>
    </border>
    <border>
      <left style="thin"/>
      <right style="thin"/>
      <top>
        <color indexed="63"/>
      </top>
      <bottom style="thin"/>
    </border>
    <border>
      <left style="thin"/>
      <right style="thin"/>
      <top style="thin"/>
      <bottom/>
    </border>
    <border>
      <left style="thin"/>
      <right style="thin"/>
      <top/>
      <bottom/>
    </border>
    <border>
      <left>
        <color indexed="63"/>
      </left>
      <right style="thin"/>
      <top style="thin"/>
      <bottom style="thin"/>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style="thin"/>
      <top/>
      <bottom style="hair"/>
    </border>
    <border>
      <left>
        <color indexed="63"/>
      </left>
      <right style="thin"/>
      <top>
        <color indexed="63"/>
      </top>
      <bottom>
        <color indexed="63"/>
      </bottom>
    </border>
    <border>
      <left>
        <color indexed="63"/>
      </left>
      <right>
        <color indexed="63"/>
      </right>
      <top>
        <color indexed="63"/>
      </top>
      <bottom style="thin"/>
    </border>
    <border>
      <left style="thin"/>
      <right style="thin"/>
      <top style="hair"/>
      <bottom>
        <color indexed="63"/>
      </bottom>
    </border>
    <border>
      <left style="hair"/>
      <right style="thin"/>
      <top style="thin"/>
      <bottom style="hair"/>
    </border>
    <border>
      <left style="hair"/>
      <right style="thin"/>
      <top style="hair"/>
      <bottom style="hair"/>
    </border>
    <border>
      <left style="hair"/>
      <right style="thin"/>
      <top style="hair"/>
      <bottom style="thin"/>
    </border>
    <border>
      <left style="medium"/>
      <right style="thin"/>
      <top style="medium"/>
      <bottom>
        <color indexed="63"/>
      </bottom>
    </border>
    <border>
      <left style="medium"/>
      <right style="thin"/>
      <top>
        <color indexed="63"/>
      </top>
      <bottom>
        <color indexed="63"/>
      </bottom>
    </border>
    <border>
      <left style="thin"/>
      <right style="medium"/>
      <top>
        <color indexed="63"/>
      </top>
      <bottom>
        <color indexed="63"/>
      </bottom>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hair"/>
    </border>
    <border>
      <left style="thin"/>
      <right style="medium"/>
      <top style="thin"/>
      <bottom style="hair"/>
    </border>
    <border>
      <left style="medium"/>
      <right style="thin"/>
      <top style="hair"/>
      <bottom style="hair"/>
    </border>
    <border>
      <left style="thin"/>
      <right style="medium"/>
      <top style="hair"/>
      <bottom style="hair"/>
    </border>
    <border>
      <left style="medium"/>
      <right style="thin"/>
      <top style="hair"/>
      <bottom style="medium"/>
    </border>
    <border>
      <left style="thin"/>
      <right style="thin"/>
      <top style="hair"/>
      <bottom style="medium"/>
    </border>
    <border>
      <left style="thin"/>
      <right style="medium"/>
      <top style="hair"/>
      <bottom style="medium"/>
    </border>
    <border>
      <left style="medium"/>
      <right style="thin"/>
      <top>
        <color indexed="63"/>
      </top>
      <bottom style="hair"/>
    </border>
    <border>
      <left>
        <color indexed="63"/>
      </left>
      <right style="thin"/>
      <top style="hair"/>
      <bottom>
        <color indexed="63"/>
      </bottom>
    </border>
    <border>
      <left>
        <color indexed="63"/>
      </left>
      <right style="thin"/>
      <top>
        <color indexed="63"/>
      </top>
      <bottom style="thin"/>
    </border>
    <border>
      <left>
        <color indexed="63"/>
      </left>
      <right style="thin"/>
      <top style="medium"/>
      <bottom>
        <color indexed="63"/>
      </bottom>
    </border>
    <border>
      <left style="medium"/>
      <right style="thin"/>
      <top style="hair"/>
      <bottom>
        <color indexed="63"/>
      </bottom>
    </border>
    <border>
      <left style="thin"/>
      <right style="medium"/>
      <top style="hair"/>
      <bottom>
        <color indexed="63"/>
      </bottom>
    </border>
    <border>
      <left style="medium"/>
      <right style="thin"/>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color indexed="63"/>
      </top>
      <bottom style="hair"/>
    </border>
    <border>
      <left style="medium"/>
      <right style="thin"/>
      <top style="thin"/>
      <bottom>
        <color indexed="63"/>
      </bottom>
    </border>
    <border>
      <left>
        <color indexed="63"/>
      </left>
      <right style="thin"/>
      <top style="thin"/>
      <bottom>
        <color indexed="63"/>
      </bottom>
    </border>
    <border>
      <left style="thin"/>
      <right style="medium"/>
      <top style="thin"/>
      <bottom>
        <color indexed="63"/>
      </botto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style="hair"/>
      <bottom style="thin"/>
    </border>
    <border>
      <left style="thin"/>
      <right>
        <color indexed="63"/>
      </right>
      <top style="hair"/>
      <bottom>
        <color indexed="63"/>
      </bottom>
    </border>
    <border>
      <left>
        <color indexed="63"/>
      </left>
      <right style="thin"/>
      <top style="hair"/>
      <bottom style="medium"/>
    </border>
    <border>
      <left style="medium"/>
      <right style="thin"/>
      <top>
        <color indexed="63"/>
      </top>
      <bottom style="thin"/>
    </border>
    <border>
      <left style="thin"/>
      <right style="thin"/>
      <top style="medium"/>
      <bottom>
        <color indexed="63"/>
      </bottom>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color indexed="63"/>
      </left>
      <right>
        <color indexed="63"/>
      </right>
      <top style="thin"/>
      <bottom style="thin"/>
    </border>
    <border>
      <left style="thin"/>
      <right style="medium"/>
      <top style="medium"/>
      <bottom>
        <color indexed="63"/>
      </bottom>
    </border>
    <border>
      <left>
        <color indexed="63"/>
      </left>
      <right>
        <color indexed="63"/>
      </right>
      <top style="medium"/>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medium"/>
      <bottom style="thin"/>
    </border>
    <border>
      <left style="thin"/>
      <right style="medium"/>
      <top style="medium"/>
      <bottom style="thin"/>
    </border>
    <border>
      <left style="medium"/>
      <right style="thin"/>
      <top style="medium"/>
      <bottom style="thin"/>
    </border>
    <border>
      <left style="thin"/>
      <right>
        <color indexed="63"/>
      </right>
      <top>
        <color indexed="63"/>
      </top>
      <bottom style="thin"/>
    </border>
    <border>
      <left>
        <color indexed="63"/>
      </left>
      <right>
        <color indexed="63"/>
      </right>
      <top style="thin"/>
      <bottom>
        <color indexed="63"/>
      </bottom>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1" fillId="2" borderId="0" applyNumberFormat="0" applyBorder="0" applyAlignment="0" applyProtection="0"/>
    <xf numFmtId="0" fontId="91" fillId="3" borderId="0" applyNumberFormat="0" applyBorder="0" applyAlignment="0" applyProtection="0"/>
    <xf numFmtId="0" fontId="91" fillId="4" borderId="0" applyNumberFormat="0" applyBorder="0" applyAlignment="0" applyProtection="0"/>
    <xf numFmtId="0" fontId="91" fillId="5" borderId="0" applyNumberFormat="0" applyBorder="0" applyAlignment="0" applyProtection="0"/>
    <xf numFmtId="0" fontId="91" fillId="6" borderId="0" applyNumberFormat="0" applyBorder="0" applyAlignment="0" applyProtection="0"/>
    <xf numFmtId="0" fontId="91" fillId="7" borderId="0" applyNumberFormat="0" applyBorder="0" applyAlignment="0" applyProtection="0"/>
    <xf numFmtId="0" fontId="91" fillId="8" borderId="0" applyNumberFormat="0" applyBorder="0" applyAlignment="0" applyProtection="0"/>
    <xf numFmtId="0" fontId="91" fillId="9" borderId="0" applyNumberFormat="0" applyBorder="0" applyAlignment="0" applyProtection="0"/>
    <xf numFmtId="0" fontId="91" fillId="10" borderId="0" applyNumberFormat="0" applyBorder="0" applyAlignment="0" applyProtection="0"/>
    <xf numFmtId="0" fontId="91" fillId="11" borderId="0" applyNumberFormat="0" applyBorder="0" applyAlignment="0" applyProtection="0"/>
    <xf numFmtId="0" fontId="91" fillId="12" borderId="0" applyNumberFormat="0" applyBorder="0" applyAlignment="0" applyProtection="0"/>
    <xf numFmtId="0" fontId="91" fillId="13" borderId="0" applyNumberFormat="0" applyBorder="0" applyAlignment="0" applyProtection="0"/>
    <xf numFmtId="0" fontId="92" fillId="14" borderId="0" applyNumberFormat="0" applyBorder="0" applyAlignment="0" applyProtection="0"/>
    <xf numFmtId="0" fontId="92" fillId="15" borderId="0" applyNumberFormat="0" applyBorder="0" applyAlignment="0" applyProtection="0"/>
    <xf numFmtId="0" fontId="92" fillId="10" borderId="0" applyNumberFormat="0" applyBorder="0" applyAlignment="0" applyProtection="0"/>
    <xf numFmtId="0" fontId="92" fillId="16" borderId="0" applyNumberFormat="0" applyBorder="0" applyAlignment="0" applyProtection="0"/>
    <xf numFmtId="0" fontId="92" fillId="17" borderId="0" applyNumberFormat="0" applyBorder="0" applyAlignment="0" applyProtection="0"/>
    <xf numFmtId="0" fontId="92" fillId="18" borderId="0" applyNumberFormat="0" applyBorder="0" applyAlignment="0" applyProtection="0"/>
    <xf numFmtId="0" fontId="92" fillId="19" borderId="0" applyNumberFormat="0" applyBorder="0" applyAlignment="0" applyProtection="0"/>
    <xf numFmtId="0" fontId="92" fillId="20" borderId="0" applyNumberFormat="0" applyBorder="0" applyAlignment="0" applyProtection="0"/>
    <xf numFmtId="0" fontId="92" fillId="21" borderId="0" applyNumberFormat="0" applyBorder="0" applyAlignment="0" applyProtection="0"/>
    <xf numFmtId="0" fontId="92" fillId="22" borderId="0" applyNumberFormat="0" applyBorder="0" applyAlignment="0" applyProtection="0"/>
    <xf numFmtId="0" fontId="92" fillId="23" borderId="0" applyNumberFormat="0" applyBorder="0" applyAlignment="0" applyProtection="0"/>
    <xf numFmtId="0" fontId="92" fillId="24" borderId="0" applyNumberFormat="0" applyBorder="0" applyAlignment="0" applyProtection="0"/>
    <xf numFmtId="0" fontId="93" fillId="25" borderId="0" applyNumberFormat="0" applyBorder="0" applyAlignment="0" applyProtection="0"/>
    <xf numFmtId="0" fontId="94" fillId="26" borderId="1" applyNumberFormat="0" applyAlignment="0" applyProtection="0"/>
    <xf numFmtId="0" fontId="9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9" fillId="0" borderId="0" applyFont="0" applyFill="0" applyBorder="0" applyAlignment="0" applyProtection="0"/>
    <xf numFmtId="0" fontId="96" fillId="0" borderId="0" applyNumberFormat="0" applyFill="0" applyBorder="0" applyAlignment="0" applyProtection="0"/>
    <xf numFmtId="0" fontId="1" fillId="0" borderId="0" applyNumberFormat="0" applyFill="0" applyBorder="0" applyAlignment="0" applyProtection="0"/>
    <xf numFmtId="0" fontId="97" fillId="28" borderId="0" applyNumberFormat="0" applyBorder="0" applyAlignment="0" applyProtection="0"/>
    <xf numFmtId="184" fontId="24" fillId="0" borderId="0" applyFont="0" applyFill="0" applyBorder="0" applyAlignment="0" applyProtection="0"/>
    <xf numFmtId="0" fontId="98" fillId="0" borderId="3" applyNumberFormat="0" applyFill="0" applyAlignment="0" applyProtection="0"/>
    <xf numFmtId="0" fontId="99" fillId="0" borderId="4" applyNumberFormat="0" applyFill="0" applyAlignment="0" applyProtection="0"/>
    <xf numFmtId="0" fontId="100" fillId="0" borderId="5" applyNumberFormat="0" applyFill="0" applyAlignment="0" applyProtection="0"/>
    <xf numFmtId="0" fontId="100" fillId="0" borderId="0" applyNumberFormat="0" applyFill="0" applyBorder="0" applyAlignment="0" applyProtection="0"/>
    <xf numFmtId="0" fontId="2" fillId="0" borderId="0" applyNumberFormat="0" applyFill="0" applyBorder="0" applyAlignment="0" applyProtection="0"/>
    <xf numFmtId="0" fontId="101" fillId="29" borderId="1" applyNumberFormat="0" applyAlignment="0" applyProtection="0"/>
    <xf numFmtId="0" fontId="102" fillId="0" borderId="6" applyNumberFormat="0" applyFill="0" applyAlignment="0" applyProtection="0"/>
    <xf numFmtId="0" fontId="103" fillId="30" borderId="0" applyNumberFormat="0" applyBorder="0" applyAlignment="0" applyProtection="0"/>
    <xf numFmtId="0" fontId="13"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0" fillId="0" borderId="0">
      <alignment/>
      <protection/>
    </xf>
    <xf numFmtId="0" fontId="91" fillId="0" borderId="0">
      <alignment/>
      <protection/>
    </xf>
    <xf numFmtId="0" fontId="13" fillId="0" borderId="0">
      <alignment/>
      <protection/>
    </xf>
    <xf numFmtId="0" fontId="19" fillId="0" borderId="0">
      <alignment/>
      <protection/>
    </xf>
    <xf numFmtId="0" fontId="0" fillId="0" borderId="0">
      <alignment/>
      <protection/>
    </xf>
    <xf numFmtId="0" fontId="14" fillId="0" borderId="0">
      <alignment/>
      <protection/>
    </xf>
    <xf numFmtId="0" fontId="23" fillId="0" borderId="0">
      <alignment/>
      <protection/>
    </xf>
    <xf numFmtId="0" fontId="0" fillId="31" borderId="7" applyNumberFormat="0" applyFont="0" applyAlignment="0" applyProtection="0"/>
    <xf numFmtId="0" fontId="104" fillId="26" borderId="8" applyNumberFormat="0" applyAlignment="0" applyProtection="0"/>
    <xf numFmtId="9" fontId="0" fillId="0" borderId="0" applyFont="0" applyFill="0" applyBorder="0" applyAlignment="0" applyProtection="0"/>
    <xf numFmtId="0" fontId="105" fillId="0" borderId="0" applyNumberFormat="0" applyFill="0" applyBorder="0" applyAlignment="0" applyProtection="0"/>
    <xf numFmtId="0" fontId="106" fillId="0" borderId="9" applyNumberFormat="0" applyFill="0" applyAlignment="0" applyProtection="0"/>
    <xf numFmtId="0" fontId="107" fillId="0" borderId="0" applyNumberFormat="0" applyFill="0" applyBorder="0" applyAlignment="0" applyProtection="0"/>
  </cellStyleXfs>
  <cellXfs count="1100">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10" fillId="0" borderId="0" xfId="0" applyFont="1" applyFill="1" applyAlignment="1">
      <alignment/>
    </xf>
    <xf numFmtId="0" fontId="3" fillId="0" borderId="0" xfId="0" applyFont="1" applyAlignment="1">
      <alignment/>
    </xf>
    <xf numFmtId="0" fontId="15" fillId="0" borderId="10" xfId="0" applyFont="1" applyFill="1" applyBorder="1" applyAlignment="1">
      <alignment horizontal="center" vertical="center"/>
    </xf>
    <xf numFmtId="3" fontId="3" fillId="0" borderId="11" xfId="0" applyNumberFormat="1" applyFont="1" applyFill="1" applyBorder="1" applyAlignment="1">
      <alignment vertical="center"/>
    </xf>
    <xf numFmtId="3" fontId="4" fillId="0" borderId="11" xfId="0" applyNumberFormat="1" applyFont="1" applyFill="1" applyBorder="1" applyAlignment="1">
      <alignment vertical="center"/>
    </xf>
    <xf numFmtId="3" fontId="5" fillId="0" borderId="11" xfId="0" applyNumberFormat="1" applyFont="1" applyFill="1" applyBorder="1" applyAlignment="1">
      <alignment vertical="center"/>
    </xf>
    <xf numFmtId="3" fontId="17" fillId="0" borderId="11" xfId="0" applyNumberFormat="1" applyFont="1" applyFill="1" applyBorder="1" applyAlignment="1">
      <alignment vertical="center"/>
    </xf>
    <xf numFmtId="0" fontId="19" fillId="0" borderId="12" xfId="0" applyFont="1" applyFill="1" applyBorder="1" applyAlignment="1">
      <alignment horizontal="center" vertical="center"/>
    </xf>
    <xf numFmtId="0" fontId="19" fillId="0" borderId="10" xfId="0" applyFont="1" applyFill="1" applyBorder="1" applyAlignment="1">
      <alignment horizontal="center" vertical="center"/>
    </xf>
    <xf numFmtId="3" fontId="16" fillId="0" borderId="11" xfId="0" applyNumberFormat="1" applyFont="1" applyFill="1" applyBorder="1" applyAlignment="1">
      <alignment/>
    </xf>
    <xf numFmtId="3" fontId="4" fillId="0" borderId="13" xfId="0" applyNumberFormat="1" applyFont="1" applyFill="1" applyBorder="1" applyAlignment="1">
      <alignment/>
    </xf>
    <xf numFmtId="0" fontId="6" fillId="0" borderId="0" xfId="68" applyFont="1">
      <alignment/>
      <protection/>
    </xf>
    <xf numFmtId="180" fontId="6" fillId="0" borderId="0" xfId="44" applyNumberFormat="1" applyFont="1" applyAlignment="1">
      <alignment/>
    </xf>
    <xf numFmtId="0" fontId="9" fillId="0" borderId="0" xfId="68" applyFont="1">
      <alignment/>
      <protection/>
    </xf>
    <xf numFmtId="0" fontId="4" fillId="0" borderId="11" xfId="0" applyFont="1" applyFill="1" applyBorder="1" applyAlignment="1">
      <alignment horizontal="center" wrapText="1"/>
    </xf>
    <xf numFmtId="172" fontId="4" fillId="0" borderId="11" xfId="0" applyNumberFormat="1" applyFont="1" applyFill="1" applyBorder="1" applyAlignment="1">
      <alignment wrapText="1"/>
    </xf>
    <xf numFmtId="172" fontId="5" fillId="0" borderId="11" xfId="0" applyNumberFormat="1" applyFont="1" applyFill="1" applyBorder="1" applyAlignment="1">
      <alignment wrapText="1"/>
    </xf>
    <xf numFmtId="0" fontId="4" fillId="0" borderId="11" xfId="71" applyFont="1" applyFill="1" applyBorder="1" applyAlignment="1">
      <alignment horizontal="center" wrapText="1"/>
      <protection/>
    </xf>
    <xf numFmtId="172" fontId="4" fillId="0" borderId="11" xfId="71" applyNumberFormat="1" applyFont="1" applyFill="1" applyBorder="1" applyAlignment="1">
      <alignment wrapText="1"/>
      <protection/>
    </xf>
    <xf numFmtId="0" fontId="4" fillId="0" borderId="0" xfId="68" applyFont="1" applyAlignment="1">
      <alignment horizontal="center"/>
      <protection/>
    </xf>
    <xf numFmtId="0" fontId="15" fillId="0" borderId="0" xfId="69" applyFont="1" applyFill="1">
      <alignment/>
      <protection/>
    </xf>
    <xf numFmtId="175" fontId="27" fillId="0" borderId="0" xfId="69" applyNumberFormat="1" applyFont="1" applyFill="1" applyAlignment="1">
      <alignment vertical="center" wrapText="1"/>
      <protection/>
    </xf>
    <xf numFmtId="175" fontId="28" fillId="0" borderId="10" xfId="69" applyNumberFormat="1" applyFont="1" applyFill="1" applyBorder="1" applyAlignment="1" applyProtection="1">
      <alignment horizontal="center" vertical="center" wrapText="1"/>
      <protection/>
    </xf>
    <xf numFmtId="175" fontId="28" fillId="0" borderId="10" xfId="69" applyNumberFormat="1" applyFont="1" applyFill="1" applyBorder="1" applyAlignment="1">
      <alignment horizontal="center" vertical="center" wrapText="1"/>
      <protection/>
    </xf>
    <xf numFmtId="175" fontId="29" fillId="0" borderId="0" xfId="69" applyNumberFormat="1" applyFont="1" applyFill="1" applyAlignment="1">
      <alignment vertical="center" wrapText="1"/>
      <protection/>
    </xf>
    <xf numFmtId="0" fontId="31" fillId="0" borderId="14" xfId="69" applyFont="1" applyFill="1" applyBorder="1" applyAlignment="1">
      <alignment vertical="center"/>
      <protection/>
    </xf>
    <xf numFmtId="0" fontId="31" fillId="0" borderId="0" xfId="69" applyFont="1" applyFill="1" applyAlignment="1">
      <alignment vertical="center"/>
      <protection/>
    </xf>
    <xf numFmtId="0" fontId="15" fillId="0" borderId="11" xfId="69" applyFont="1" applyFill="1" applyBorder="1">
      <alignment/>
      <protection/>
    </xf>
    <xf numFmtId="0" fontId="4" fillId="0" borderId="0" xfId="69" applyFont="1" applyFill="1">
      <alignment/>
      <protection/>
    </xf>
    <xf numFmtId="0" fontId="15" fillId="0" borderId="0" xfId="69" applyFont="1" applyFill="1" applyAlignment="1">
      <alignment vertical="center"/>
      <protection/>
    </xf>
    <xf numFmtId="0" fontId="4" fillId="0" borderId="0" xfId="69" applyFont="1" applyFill="1" applyAlignment="1">
      <alignment vertical="center"/>
      <protection/>
    </xf>
    <xf numFmtId="0" fontId="4" fillId="0" borderId="0" xfId="69" applyFont="1" applyFill="1" applyAlignment="1">
      <alignment horizontal="right" vertical="center"/>
      <protection/>
    </xf>
    <xf numFmtId="0" fontId="15" fillId="0" borderId="0" xfId="69" applyNumberFormat="1" applyFont="1" applyFill="1" applyAlignment="1">
      <alignment vertical="center"/>
      <protection/>
    </xf>
    <xf numFmtId="0" fontId="3" fillId="0" borderId="0" xfId="69" applyNumberFormat="1" applyFont="1" applyFill="1" applyAlignment="1">
      <alignment horizontal="right" vertical="center"/>
      <protection/>
    </xf>
    <xf numFmtId="0" fontId="3" fillId="0" borderId="0" xfId="69" applyFont="1" applyFill="1" applyAlignment="1">
      <alignment vertical="center"/>
      <protection/>
    </xf>
    <xf numFmtId="0" fontId="15" fillId="0" borderId="0" xfId="69" applyNumberFormat="1" applyFont="1" applyFill="1" applyAlignment="1">
      <alignment horizontal="center" vertical="center"/>
      <protection/>
    </xf>
    <xf numFmtId="175" fontId="26" fillId="0" borderId="0" xfId="69" applyNumberFormat="1" applyFont="1" applyFill="1" applyBorder="1" applyAlignment="1">
      <alignment horizontal="right"/>
      <protection/>
    </xf>
    <xf numFmtId="175" fontId="15" fillId="0" borderId="15" xfId="69" applyNumberFormat="1" applyFont="1" applyFill="1" applyBorder="1" applyAlignment="1">
      <alignment horizontal="center" vertical="center" wrapText="1"/>
      <protection/>
    </xf>
    <xf numFmtId="175" fontId="15" fillId="0" borderId="13" xfId="69" applyNumberFormat="1" applyFont="1" applyFill="1" applyBorder="1" applyAlignment="1">
      <alignment horizontal="center" vertical="center"/>
      <protection/>
    </xf>
    <xf numFmtId="175" fontId="15" fillId="0" borderId="13" xfId="69" applyNumberFormat="1" applyFont="1" applyFill="1" applyBorder="1" applyAlignment="1" applyProtection="1">
      <alignment horizontal="left" vertical="center"/>
      <protection/>
    </xf>
    <xf numFmtId="0" fontId="15" fillId="0" borderId="13" xfId="69" applyFont="1" applyFill="1" applyBorder="1">
      <alignment/>
      <protection/>
    </xf>
    <xf numFmtId="175" fontId="32" fillId="0" borderId="14" xfId="69" applyNumberFormat="1" applyFont="1" applyFill="1" applyBorder="1" applyAlignment="1" applyProtection="1">
      <alignment horizontal="center" vertical="center"/>
      <protection/>
    </xf>
    <xf numFmtId="175" fontId="11" fillId="0" borderId="14" xfId="69" applyNumberFormat="1" applyFont="1" applyFill="1" applyBorder="1" applyAlignment="1">
      <alignment horizontal="center" vertical="center"/>
      <protection/>
    </xf>
    <xf numFmtId="175" fontId="19" fillId="0" borderId="11" xfId="69" applyNumberFormat="1" applyFont="1" applyFill="1" applyBorder="1" applyAlignment="1">
      <alignment horizontal="center" vertical="center"/>
      <protection/>
    </xf>
    <xf numFmtId="175" fontId="19" fillId="0" borderId="11" xfId="69" applyNumberFormat="1" applyFont="1" applyFill="1" applyBorder="1" applyAlignment="1" applyProtection="1">
      <alignment horizontal="left" vertical="center"/>
      <protection/>
    </xf>
    <xf numFmtId="175" fontId="32" fillId="0" borderId="14" xfId="69" applyNumberFormat="1" applyFont="1" applyFill="1" applyBorder="1" applyAlignment="1">
      <alignment horizontal="center" vertical="center"/>
      <protection/>
    </xf>
    <xf numFmtId="0" fontId="33" fillId="0" borderId="14" xfId="69" applyFont="1" applyFill="1" applyBorder="1" applyAlignment="1">
      <alignment vertical="center"/>
      <protection/>
    </xf>
    <xf numFmtId="0" fontId="19" fillId="0" borderId="11" xfId="69" applyFont="1" applyFill="1" applyBorder="1">
      <alignment/>
      <protection/>
    </xf>
    <xf numFmtId="3" fontId="16" fillId="0" borderId="14" xfId="0" applyNumberFormat="1" applyFont="1" applyFill="1" applyBorder="1" applyAlignment="1">
      <alignment vertical="center"/>
    </xf>
    <xf numFmtId="0" fontId="15" fillId="0" borderId="0" xfId="0" applyFont="1" applyFill="1" applyAlignment="1">
      <alignment/>
    </xf>
    <xf numFmtId="175" fontId="15" fillId="0" borderId="10" xfId="0" applyNumberFormat="1" applyFont="1" applyFill="1" applyBorder="1" applyAlignment="1">
      <alignment horizontal="center" vertical="center" wrapText="1"/>
    </xf>
    <xf numFmtId="175" fontId="27" fillId="0" borderId="0" xfId="0" applyNumberFormat="1" applyFont="1" applyFill="1" applyAlignment="1">
      <alignment vertical="center" wrapText="1"/>
    </xf>
    <xf numFmtId="175" fontId="28" fillId="0" borderId="10" xfId="0" applyNumberFormat="1" applyFont="1" applyFill="1" applyBorder="1" applyAlignment="1" applyProtection="1">
      <alignment horizontal="center" vertical="center" wrapText="1"/>
      <protection/>
    </xf>
    <xf numFmtId="175" fontId="28" fillId="0" borderId="10" xfId="0" applyNumberFormat="1" applyFont="1" applyFill="1" applyBorder="1" applyAlignment="1">
      <alignment horizontal="center" vertical="center" wrapText="1"/>
    </xf>
    <xf numFmtId="175" fontId="29" fillId="0" borderId="0" xfId="0" applyNumberFormat="1" applyFont="1" applyFill="1" applyAlignment="1">
      <alignment vertical="center" wrapText="1"/>
    </xf>
    <xf numFmtId="0" fontId="31" fillId="0" borderId="0" xfId="0" applyFont="1" applyFill="1" applyAlignment="1">
      <alignment vertical="center"/>
    </xf>
    <xf numFmtId="0" fontId="5" fillId="0" borderId="0" xfId="0" applyNumberFormat="1" applyFont="1" applyFill="1" applyAlignment="1">
      <alignment vertical="center" wrapText="1"/>
    </xf>
    <xf numFmtId="0" fontId="7" fillId="0" borderId="0" xfId="0" applyFont="1" applyFill="1" applyAlignment="1" quotePrefix="1">
      <alignment horizontal="centerContinuous"/>
    </xf>
    <xf numFmtId="0" fontId="4" fillId="0" borderId="0" xfId="0" applyFont="1" applyFill="1" applyAlignment="1">
      <alignment horizontal="centerContinuous"/>
    </xf>
    <xf numFmtId="0" fontId="8" fillId="0" borderId="0" xfId="0" applyFont="1" applyFill="1" applyAlignment="1">
      <alignment horizontal="left"/>
    </xf>
    <xf numFmtId="0" fontId="8" fillId="0" borderId="0" xfId="0" applyFont="1" applyFill="1" applyBorder="1" applyAlignment="1">
      <alignment horizontal="center"/>
    </xf>
    <xf numFmtId="0" fontId="26" fillId="0" borderId="0" xfId="0" applyFont="1" applyFill="1" applyBorder="1" applyAlignment="1">
      <alignment horizontal="right"/>
    </xf>
    <xf numFmtId="0" fontId="22" fillId="0" borderId="0" xfId="0" applyFont="1" applyFill="1" applyBorder="1" applyAlignment="1">
      <alignment/>
    </xf>
    <xf numFmtId="175" fontId="28" fillId="0" borderId="10" xfId="0" applyNumberFormat="1" applyFont="1" applyFill="1" applyBorder="1" applyAlignment="1">
      <alignment horizontal="center" vertical="center" wrapText="1"/>
    </xf>
    <xf numFmtId="175" fontId="30" fillId="0" borderId="14" xfId="0" applyNumberFormat="1" applyFont="1" applyFill="1" applyBorder="1" applyAlignment="1" applyProtection="1">
      <alignment horizontal="center" vertical="center"/>
      <protection/>
    </xf>
    <xf numFmtId="175" fontId="27" fillId="0" borderId="14" xfId="0" applyNumberFormat="1" applyFont="1" applyFill="1" applyBorder="1" applyAlignment="1">
      <alignment horizontal="center" vertical="center"/>
    </xf>
    <xf numFmtId="175" fontId="30" fillId="0" borderId="14" xfId="0" applyNumberFormat="1" applyFont="1" applyFill="1" applyBorder="1" applyAlignment="1">
      <alignment horizontal="center" vertical="center"/>
    </xf>
    <xf numFmtId="0" fontId="31" fillId="0" borderId="14" xfId="0" applyFont="1" applyFill="1" applyBorder="1" applyAlignment="1">
      <alignment vertical="center"/>
    </xf>
    <xf numFmtId="175" fontId="27" fillId="0" borderId="11" xfId="0" applyNumberFormat="1" applyFont="1" applyFill="1" applyBorder="1" applyAlignment="1" applyProtection="1">
      <alignment horizontal="center" vertical="center"/>
      <protection/>
    </xf>
    <xf numFmtId="175" fontId="27" fillId="0" borderId="11" xfId="0" applyNumberFormat="1" applyFont="1" applyFill="1" applyBorder="1" applyAlignment="1" applyProtection="1">
      <alignment vertical="center" wrapText="1"/>
      <protection/>
    </xf>
    <xf numFmtId="175" fontId="27" fillId="0" borderId="11" xfId="0" applyNumberFormat="1" applyFont="1" applyFill="1" applyBorder="1" applyAlignment="1" applyProtection="1">
      <alignment vertical="center"/>
      <protection/>
    </xf>
    <xf numFmtId="0" fontId="34" fillId="0" borderId="11" xfId="0" applyFont="1" applyFill="1" applyBorder="1" applyAlignment="1">
      <alignment/>
    </xf>
    <xf numFmtId="0" fontId="34" fillId="0" borderId="0" xfId="0" applyFont="1" applyFill="1" applyAlignment="1">
      <alignment/>
    </xf>
    <xf numFmtId="175" fontId="15" fillId="0" borderId="11" xfId="0" applyNumberFormat="1" applyFont="1" applyFill="1" applyBorder="1" applyAlignment="1">
      <alignment horizontal="center" vertical="center"/>
    </xf>
    <xf numFmtId="175" fontId="15" fillId="0" borderId="11" xfId="0" applyNumberFormat="1" applyFont="1" applyFill="1" applyBorder="1" applyAlignment="1" applyProtection="1">
      <alignment horizontal="left" vertical="center"/>
      <protection/>
    </xf>
    <xf numFmtId="0" fontId="15" fillId="0" borderId="11" xfId="0" applyFont="1" applyFill="1" applyBorder="1" applyAlignment="1">
      <alignment/>
    </xf>
    <xf numFmtId="175" fontId="27" fillId="0" borderId="11" xfId="0" applyNumberFormat="1" applyFont="1" applyFill="1" applyBorder="1" applyAlignment="1">
      <alignment horizontal="center" vertical="center"/>
    </xf>
    <xf numFmtId="0" fontId="4" fillId="0" borderId="11" xfId="0" applyFont="1" applyFill="1" applyBorder="1" applyAlignment="1">
      <alignment/>
    </xf>
    <xf numFmtId="0" fontId="4" fillId="0" borderId="0" xfId="0" applyFont="1" applyFill="1" applyAlignment="1">
      <alignment/>
    </xf>
    <xf numFmtId="0" fontId="4" fillId="0" borderId="11" xfId="0" applyFont="1" applyFill="1" applyBorder="1" applyAlignment="1">
      <alignment vertical="center" wrapText="1"/>
    </xf>
    <xf numFmtId="0" fontId="4" fillId="0" borderId="0" xfId="0" applyFont="1" applyFill="1" applyAlignment="1">
      <alignment vertical="center" wrapText="1"/>
    </xf>
    <xf numFmtId="175" fontId="27" fillId="0" borderId="13" xfId="0" applyNumberFormat="1" applyFont="1" applyFill="1" applyBorder="1" applyAlignment="1">
      <alignment horizontal="center" vertical="center"/>
    </xf>
    <xf numFmtId="175" fontId="27" fillId="0" borderId="13" xfId="0" applyNumberFormat="1" applyFont="1" applyFill="1" applyBorder="1" applyAlignment="1" applyProtection="1">
      <alignment vertical="center" wrapText="1"/>
      <protection/>
    </xf>
    <xf numFmtId="175" fontId="27" fillId="0" borderId="13" xfId="0" applyNumberFormat="1" applyFont="1" applyFill="1" applyBorder="1" applyAlignment="1" applyProtection="1">
      <alignment vertical="center"/>
      <protection/>
    </xf>
    <xf numFmtId="0" fontId="4" fillId="0" borderId="13" xfId="0" applyFont="1" applyFill="1" applyBorder="1" applyAlignment="1">
      <alignment/>
    </xf>
    <xf numFmtId="0" fontId="3" fillId="0" borderId="10" xfId="70" applyNumberFormat="1" applyFont="1" applyFill="1" applyBorder="1" applyAlignment="1">
      <alignment horizontal="center" vertical="center" wrapText="1"/>
      <protection/>
    </xf>
    <xf numFmtId="49" fontId="3" fillId="0" borderId="16" xfId="70" applyNumberFormat="1" applyFont="1" applyFill="1" applyBorder="1" applyAlignment="1" quotePrefix="1">
      <alignment horizontal="center" vertical="center" wrapText="1"/>
      <protection/>
    </xf>
    <xf numFmtId="3" fontId="10" fillId="0" borderId="16" xfId="70" applyNumberFormat="1" applyFont="1" applyFill="1" applyBorder="1" applyAlignment="1" quotePrefix="1">
      <alignment horizontal="center" vertical="center" wrapText="1"/>
      <protection/>
    </xf>
    <xf numFmtId="3" fontId="10" fillId="0" borderId="0" xfId="70" applyNumberFormat="1" applyFont="1" applyFill="1" applyBorder="1" applyAlignment="1">
      <alignment vertical="center" wrapText="1"/>
      <protection/>
    </xf>
    <xf numFmtId="49" fontId="3" fillId="0" borderId="17" xfId="70" applyNumberFormat="1" applyFont="1" applyFill="1" applyBorder="1" applyAlignment="1">
      <alignment horizontal="center" vertical="center"/>
      <protection/>
    </xf>
    <xf numFmtId="1" fontId="10" fillId="0" borderId="17" xfId="70" applyNumberFormat="1" applyFont="1" applyFill="1" applyBorder="1" applyAlignment="1">
      <alignment horizontal="center" vertical="center" wrapText="1"/>
      <protection/>
    </xf>
    <xf numFmtId="1" fontId="10" fillId="0" borderId="17" xfId="70" applyNumberFormat="1" applyFont="1" applyFill="1" applyBorder="1" applyAlignment="1">
      <alignment horizontal="right" vertical="center"/>
      <protection/>
    </xf>
    <xf numFmtId="1" fontId="10" fillId="0" borderId="0" xfId="70" applyNumberFormat="1" applyFont="1" applyFill="1" applyAlignment="1">
      <alignment vertical="center"/>
      <protection/>
    </xf>
    <xf numFmtId="1" fontId="3" fillId="0" borderId="17" xfId="70" applyNumberFormat="1" applyFont="1" applyFill="1" applyBorder="1" applyAlignment="1">
      <alignment horizontal="center" vertical="center"/>
      <protection/>
    </xf>
    <xf numFmtId="3" fontId="10" fillId="0" borderId="17" xfId="70" applyNumberFormat="1" applyFont="1" applyFill="1" applyBorder="1" applyAlignment="1" quotePrefix="1">
      <alignment horizontal="center" vertical="center" wrapText="1"/>
      <protection/>
    </xf>
    <xf numFmtId="1" fontId="3" fillId="0" borderId="17" xfId="70" applyNumberFormat="1" applyFont="1" applyFill="1" applyBorder="1" applyAlignment="1" quotePrefix="1">
      <alignment horizontal="center" vertical="center"/>
      <protection/>
    </xf>
    <xf numFmtId="49" fontId="3" fillId="0" borderId="15" xfId="70" applyNumberFormat="1" applyFont="1" applyFill="1" applyBorder="1" applyAlignment="1">
      <alignment horizontal="center" vertical="center"/>
      <protection/>
    </xf>
    <xf numFmtId="1" fontId="10" fillId="0" borderId="15" xfId="70" applyNumberFormat="1" applyFont="1" applyFill="1" applyBorder="1" applyAlignment="1">
      <alignment horizontal="center" vertical="center" wrapText="1"/>
      <protection/>
    </xf>
    <xf numFmtId="1" fontId="10" fillId="0" borderId="15" xfId="70" applyNumberFormat="1" applyFont="1" applyFill="1" applyBorder="1" applyAlignment="1">
      <alignment horizontal="right" vertical="center"/>
      <protection/>
    </xf>
    <xf numFmtId="1" fontId="4" fillId="0" borderId="0" xfId="70" applyNumberFormat="1" applyFont="1" applyFill="1" applyAlignment="1">
      <alignment vertical="center"/>
      <protection/>
    </xf>
    <xf numFmtId="3" fontId="3" fillId="0" borderId="10" xfId="70" applyNumberFormat="1" applyFont="1" applyFill="1" applyBorder="1" applyAlignment="1">
      <alignment horizontal="center" vertical="center" wrapText="1"/>
      <protection/>
    </xf>
    <xf numFmtId="3" fontId="3" fillId="0" borderId="0" xfId="70" applyNumberFormat="1" applyFont="1" applyFill="1" applyBorder="1" applyAlignment="1">
      <alignment horizontal="center" vertical="center" wrapText="1"/>
      <protection/>
    </xf>
    <xf numFmtId="3" fontId="4" fillId="0" borderId="0" xfId="70" applyNumberFormat="1" applyFont="1" applyFill="1" applyBorder="1" applyAlignment="1">
      <alignment vertical="center" wrapText="1"/>
      <protection/>
    </xf>
    <xf numFmtId="49" fontId="3" fillId="0" borderId="14" xfId="70" applyNumberFormat="1" applyFont="1" applyFill="1" applyBorder="1" applyAlignment="1" quotePrefix="1">
      <alignment horizontal="center" vertical="center" wrapText="1"/>
      <protection/>
    </xf>
    <xf numFmtId="3" fontId="3" fillId="0" borderId="14" xfId="70" applyNumberFormat="1" applyFont="1" applyFill="1" applyBorder="1" applyAlignment="1">
      <alignment horizontal="center" vertical="center" wrapText="1"/>
      <protection/>
    </xf>
    <xf numFmtId="3" fontId="4" fillId="0" borderId="14" xfId="70" applyNumberFormat="1" applyFont="1" applyFill="1" applyBorder="1" applyAlignment="1" quotePrefix="1">
      <alignment horizontal="center" vertical="center" wrapText="1"/>
      <protection/>
    </xf>
    <xf numFmtId="49" fontId="3" fillId="0" borderId="11" xfId="70" applyNumberFormat="1" applyFont="1" applyFill="1" applyBorder="1" applyAlignment="1">
      <alignment horizontal="center" vertical="center"/>
      <protection/>
    </xf>
    <xf numFmtId="1" fontId="3" fillId="0" borderId="11" xfId="70" applyNumberFormat="1" applyFont="1" applyFill="1" applyBorder="1" applyAlignment="1">
      <alignment horizontal="left" vertical="center"/>
      <protection/>
    </xf>
    <xf numFmtId="1" fontId="4" fillId="0" borderId="11" xfId="70" applyNumberFormat="1" applyFont="1" applyFill="1" applyBorder="1" applyAlignment="1">
      <alignment horizontal="center" vertical="center" wrapText="1"/>
      <protection/>
    </xf>
    <xf numFmtId="1" fontId="4" fillId="0" borderId="11" xfId="70" applyNumberFormat="1" applyFont="1" applyFill="1" applyBorder="1" applyAlignment="1">
      <alignment horizontal="right" vertical="center"/>
      <protection/>
    </xf>
    <xf numFmtId="3" fontId="3" fillId="0" borderId="11" xfId="70" applyNumberFormat="1" applyFont="1" applyFill="1" applyBorder="1" applyAlignment="1">
      <alignment horizontal="left" vertical="center"/>
      <protection/>
    </xf>
    <xf numFmtId="1" fontId="3" fillId="0" borderId="11" xfId="70" applyNumberFormat="1" applyFont="1" applyFill="1" applyBorder="1" applyAlignment="1">
      <alignment horizontal="center" vertical="center"/>
      <protection/>
    </xf>
    <xf numFmtId="1" fontId="3" fillId="0" borderId="11" xfId="70" applyNumberFormat="1" applyFont="1" applyFill="1" applyBorder="1" applyAlignment="1">
      <alignment horizontal="left" vertical="center" wrapText="1"/>
      <protection/>
    </xf>
    <xf numFmtId="3" fontId="4" fillId="0" borderId="11" xfId="70" applyNumberFormat="1" applyFont="1" applyFill="1" applyBorder="1" applyAlignment="1" quotePrefix="1">
      <alignment horizontal="center" vertical="center" wrapText="1"/>
      <protection/>
    </xf>
    <xf numFmtId="1" fontId="3" fillId="0" borderId="11" xfId="70" applyNumberFormat="1" applyFont="1" applyFill="1" applyBorder="1" applyAlignment="1" quotePrefix="1">
      <alignment horizontal="center" vertical="center"/>
      <protection/>
    </xf>
    <xf numFmtId="1" fontId="4" fillId="0" borderId="11" xfId="70" applyNumberFormat="1" applyFont="1" applyFill="1" applyBorder="1" applyAlignment="1">
      <alignment vertical="center" wrapText="1"/>
      <protection/>
    </xf>
    <xf numFmtId="1" fontId="4" fillId="0" borderId="11" xfId="70" applyNumberFormat="1" applyFont="1" applyFill="1" applyBorder="1" applyAlignment="1" quotePrefix="1">
      <alignment vertical="center" wrapText="1"/>
      <protection/>
    </xf>
    <xf numFmtId="1" fontId="3" fillId="0" borderId="11" xfId="70" applyNumberFormat="1" applyFont="1" applyFill="1" applyBorder="1" applyAlignment="1">
      <alignment vertical="center"/>
      <protection/>
    </xf>
    <xf numFmtId="1" fontId="4" fillId="0" borderId="11" xfId="70" applyNumberFormat="1" applyFont="1" applyFill="1" applyBorder="1" applyAlignment="1">
      <alignment vertical="center"/>
      <protection/>
    </xf>
    <xf numFmtId="1" fontId="3" fillId="0" borderId="13" xfId="70" applyNumberFormat="1" applyFont="1" applyFill="1" applyBorder="1" applyAlignment="1" quotePrefix="1">
      <alignment horizontal="center" vertical="center"/>
      <protection/>
    </xf>
    <xf numFmtId="1" fontId="4" fillId="0" borderId="13" xfId="70" applyNumberFormat="1" applyFont="1" applyFill="1" applyBorder="1" applyAlignment="1" quotePrefix="1">
      <alignment vertical="center" wrapText="1"/>
      <protection/>
    </xf>
    <xf numFmtId="1" fontId="4" fillId="0" borderId="13" xfId="70" applyNumberFormat="1" applyFont="1" applyFill="1" applyBorder="1" applyAlignment="1">
      <alignment horizontal="center" vertical="center" wrapText="1"/>
      <protection/>
    </xf>
    <xf numFmtId="1" fontId="4" fillId="0" borderId="13" xfId="70" applyNumberFormat="1" applyFont="1" applyFill="1" applyBorder="1" applyAlignment="1">
      <alignment horizontal="right" vertical="center"/>
      <protection/>
    </xf>
    <xf numFmtId="3" fontId="3" fillId="0" borderId="16" xfId="70" applyNumberFormat="1" applyFont="1" applyFill="1" applyBorder="1" applyAlignment="1">
      <alignment horizontal="center" vertical="center" wrapText="1"/>
      <protection/>
    </xf>
    <xf numFmtId="1" fontId="3" fillId="0" borderId="17" xfId="70" applyNumberFormat="1" applyFont="1" applyFill="1" applyBorder="1" applyAlignment="1">
      <alignment horizontal="left" vertical="center"/>
      <protection/>
    </xf>
    <xf numFmtId="3" fontId="3" fillId="0" borderId="17" xfId="70" applyNumberFormat="1" applyFont="1" applyFill="1" applyBorder="1" applyAlignment="1">
      <alignment horizontal="left" vertical="center"/>
      <protection/>
    </xf>
    <xf numFmtId="1" fontId="3" fillId="0" borderId="17" xfId="70" applyNumberFormat="1" applyFont="1" applyFill="1" applyBorder="1" applyAlignment="1">
      <alignment horizontal="left" vertical="center" wrapText="1"/>
      <protection/>
    </xf>
    <xf numFmtId="1" fontId="4" fillId="0" borderId="17" xfId="70" applyNumberFormat="1" applyFont="1" applyFill="1" applyBorder="1" applyAlignment="1">
      <alignment vertical="center" wrapText="1"/>
      <protection/>
    </xf>
    <xf numFmtId="1" fontId="4" fillId="0" borderId="17" xfId="70" applyNumberFormat="1" applyFont="1" applyFill="1" applyBorder="1" applyAlignment="1" quotePrefix="1">
      <alignment vertical="center" wrapText="1"/>
      <protection/>
    </xf>
    <xf numFmtId="1" fontId="3" fillId="0" borderId="17" xfId="70" applyNumberFormat="1" applyFont="1" applyFill="1" applyBorder="1" applyAlignment="1">
      <alignment vertical="center"/>
      <protection/>
    </xf>
    <xf numFmtId="1" fontId="4" fillId="0" borderId="17" xfId="70" applyNumberFormat="1" applyFont="1" applyFill="1" applyBorder="1" applyAlignment="1">
      <alignment vertical="center"/>
      <protection/>
    </xf>
    <xf numFmtId="1" fontId="4" fillId="0" borderId="15" xfId="70" applyNumberFormat="1" applyFont="1" applyFill="1" applyBorder="1" applyAlignment="1" quotePrefix="1">
      <alignment vertical="center" wrapText="1"/>
      <protection/>
    </xf>
    <xf numFmtId="0" fontId="5" fillId="0" borderId="0" xfId="0" applyNumberFormat="1" applyFont="1" applyFill="1" applyAlignment="1">
      <alignment horizontal="center" vertical="center" wrapText="1"/>
    </xf>
    <xf numFmtId="0" fontId="15" fillId="0" borderId="10" xfId="0" applyFont="1" applyFill="1" applyBorder="1" applyAlignment="1">
      <alignment horizontal="center" vertical="center"/>
    </xf>
    <xf numFmtId="0" fontId="3" fillId="0" borderId="0" xfId="0" applyFont="1" applyFill="1" applyAlignment="1">
      <alignment horizontal="left"/>
    </xf>
    <xf numFmtId="0" fontId="3" fillId="0" borderId="0" xfId="0" applyFont="1" applyFill="1" applyAlignment="1">
      <alignment horizontal="centerContinuous"/>
    </xf>
    <xf numFmtId="0" fontId="4" fillId="0" borderId="0" xfId="0" applyFont="1" applyFill="1" applyAlignment="1">
      <alignment horizontal="right"/>
    </xf>
    <xf numFmtId="0" fontId="3" fillId="0" borderId="0" xfId="0" applyFont="1" applyFill="1" applyAlignment="1">
      <alignment horizontal="right"/>
    </xf>
    <xf numFmtId="0" fontId="7" fillId="0" borderId="0" xfId="0" applyFont="1" applyFill="1" applyAlignment="1">
      <alignment horizontal="left"/>
    </xf>
    <xf numFmtId="0" fontId="7" fillId="0" borderId="0" xfId="0" applyFont="1" applyFill="1" applyAlignment="1">
      <alignment horizontal="centerContinuous"/>
    </xf>
    <xf numFmtId="0" fontId="12" fillId="0" borderId="0" xfId="0" applyFont="1" applyFill="1" applyAlignment="1">
      <alignment horizontal="centerContinuous"/>
    </xf>
    <xf numFmtId="0" fontId="6" fillId="0" borderId="0" xfId="0" applyFont="1" applyFill="1" applyAlignment="1">
      <alignment/>
    </xf>
    <xf numFmtId="0" fontId="15" fillId="0" borderId="18" xfId="0" applyFont="1" applyFill="1" applyBorder="1" applyAlignment="1">
      <alignment horizontal="center" vertical="center"/>
    </xf>
    <xf numFmtId="0" fontId="15" fillId="0" borderId="0" xfId="0" applyFont="1" applyFill="1" applyAlignment="1">
      <alignment vertical="center"/>
    </xf>
    <xf numFmtId="0" fontId="3" fillId="0" borderId="14" xfId="0" applyFont="1" applyFill="1" applyBorder="1" applyAlignment="1">
      <alignment horizontal="center"/>
    </xf>
    <xf numFmtId="0" fontId="20" fillId="0" borderId="19" xfId="0" applyFont="1" applyFill="1" applyBorder="1" applyAlignment="1">
      <alignment/>
    </xf>
    <xf numFmtId="3" fontId="4" fillId="0" borderId="14" xfId="0" applyNumberFormat="1" applyFont="1" applyFill="1" applyBorder="1" applyAlignment="1">
      <alignment/>
    </xf>
    <xf numFmtId="0" fontId="3" fillId="0" borderId="11" xfId="0" applyFont="1" applyFill="1" applyBorder="1" applyAlignment="1">
      <alignment horizontal="center"/>
    </xf>
    <xf numFmtId="0" fontId="3" fillId="0" borderId="20" xfId="0" applyFont="1" applyFill="1" applyBorder="1" applyAlignment="1">
      <alignment/>
    </xf>
    <xf numFmtId="0" fontId="4" fillId="0" borderId="20" xfId="0" applyFont="1" applyFill="1" applyBorder="1" applyAlignment="1">
      <alignment/>
    </xf>
    <xf numFmtId="3" fontId="4" fillId="0" borderId="11" xfId="0" applyNumberFormat="1" applyFont="1" applyFill="1" applyBorder="1" applyAlignment="1">
      <alignment/>
    </xf>
    <xf numFmtId="0" fontId="4" fillId="0" borderId="11" xfId="0" applyFont="1" applyFill="1" applyBorder="1" applyAlignment="1" quotePrefix="1">
      <alignment horizontal="center"/>
    </xf>
    <xf numFmtId="0" fontId="10" fillId="0" borderId="10" xfId="0" applyFont="1" applyFill="1" applyBorder="1" applyAlignment="1">
      <alignment/>
    </xf>
    <xf numFmtId="0" fontId="4" fillId="0" borderId="11" xfId="0" applyFont="1" applyFill="1" applyBorder="1" applyAlignment="1">
      <alignment horizontal="center"/>
    </xf>
    <xf numFmtId="0" fontId="3" fillId="0" borderId="13" xfId="0" applyFont="1" applyFill="1" applyBorder="1" applyAlignment="1">
      <alignment horizontal="center"/>
    </xf>
    <xf numFmtId="0" fontId="3" fillId="0" borderId="21" xfId="0" applyFont="1" applyFill="1" applyBorder="1" applyAlignment="1">
      <alignment/>
    </xf>
    <xf numFmtId="0" fontId="3" fillId="0" borderId="0" xfId="0" applyFont="1" applyFill="1" applyAlignment="1" quotePrefix="1">
      <alignment horizontal="centerContinuous"/>
    </xf>
    <xf numFmtId="0" fontId="20" fillId="0" borderId="14" xfId="0" applyFont="1" applyFill="1" applyBorder="1" applyAlignment="1">
      <alignment/>
    </xf>
    <xf numFmtId="0" fontId="20" fillId="0" borderId="11" xfId="0" applyFont="1" applyFill="1" applyBorder="1" applyAlignment="1">
      <alignment/>
    </xf>
    <xf numFmtId="0" fontId="4" fillId="0" borderId="11" xfId="0" applyFont="1" applyFill="1" applyBorder="1" applyAlignment="1">
      <alignment horizontal="center"/>
    </xf>
    <xf numFmtId="0" fontId="4" fillId="0" borderId="11" xfId="0" applyFont="1" applyFill="1" applyBorder="1" applyAlignment="1">
      <alignment wrapText="1"/>
    </xf>
    <xf numFmtId="0" fontId="3" fillId="0" borderId="11" xfId="0" applyFont="1" applyFill="1" applyBorder="1" applyAlignment="1">
      <alignment/>
    </xf>
    <xf numFmtId="0" fontId="20" fillId="0" borderId="13" xfId="0" applyFont="1" applyFill="1" applyBorder="1" applyAlignment="1">
      <alignment/>
    </xf>
    <xf numFmtId="0" fontId="8" fillId="0" borderId="0" xfId="0" applyFont="1" applyFill="1" applyAlignment="1">
      <alignment/>
    </xf>
    <xf numFmtId="0" fontId="5" fillId="0" borderId="0" xfId="0" applyFont="1" applyFill="1" applyAlignment="1">
      <alignment horizontal="right"/>
    </xf>
    <xf numFmtId="0" fontId="19" fillId="0" borderId="18" xfId="0" applyFont="1" applyFill="1" applyBorder="1" applyAlignment="1">
      <alignment horizontal="center" vertical="center"/>
    </xf>
    <xf numFmtId="0" fontId="19" fillId="0" borderId="0" xfId="0" applyFont="1" applyFill="1" applyAlignment="1">
      <alignment vertical="center"/>
    </xf>
    <xf numFmtId="0" fontId="3" fillId="0" borderId="19" xfId="0" applyFont="1" applyFill="1" applyBorder="1" applyAlignment="1">
      <alignment/>
    </xf>
    <xf numFmtId="0" fontId="4" fillId="0" borderId="11" xfId="0" applyFont="1" applyFill="1" applyBorder="1" applyAlignment="1">
      <alignment horizontal="center" vertical="center"/>
    </xf>
    <xf numFmtId="0" fontId="4" fillId="0" borderId="20" xfId="0" applyFont="1" applyFill="1" applyBorder="1" applyAlignment="1">
      <alignment wrapText="1"/>
    </xf>
    <xf numFmtId="0" fontId="3" fillId="0" borderId="14" xfId="0" applyFont="1" applyFill="1" applyBorder="1" applyAlignment="1">
      <alignment horizontal="center" wrapText="1"/>
    </xf>
    <xf numFmtId="0" fontId="3" fillId="0" borderId="11" xfId="0" applyFont="1" applyFill="1" applyBorder="1" applyAlignment="1">
      <alignment wrapText="1"/>
    </xf>
    <xf numFmtId="0" fontId="5" fillId="0" borderId="11" xfId="0" applyFont="1" applyFill="1" applyBorder="1" applyAlignment="1">
      <alignment horizontal="center"/>
    </xf>
    <xf numFmtId="0" fontId="5" fillId="0" borderId="11" xfId="0" applyFont="1" applyFill="1" applyBorder="1" applyAlignment="1" quotePrefix="1">
      <alignment horizontal="center"/>
    </xf>
    <xf numFmtId="0" fontId="5" fillId="0" borderId="11" xfId="0" applyFont="1" applyFill="1" applyBorder="1" applyAlignment="1">
      <alignment/>
    </xf>
    <xf numFmtId="3" fontId="5" fillId="0" borderId="11" xfId="0" applyNumberFormat="1" applyFont="1" applyFill="1" applyBorder="1" applyAlignment="1">
      <alignment/>
    </xf>
    <xf numFmtId="0" fontId="5" fillId="0" borderId="11" xfId="0" applyFont="1" applyFill="1" applyBorder="1" applyAlignment="1">
      <alignment wrapText="1"/>
    </xf>
    <xf numFmtId="0" fontId="5" fillId="0" borderId="11" xfId="0" applyFont="1" applyFill="1" applyBorder="1" applyAlignment="1">
      <alignment horizontal="center"/>
    </xf>
    <xf numFmtId="0" fontId="18" fillId="0" borderId="11" xfId="0" applyFont="1" applyFill="1" applyBorder="1" applyAlignment="1">
      <alignment wrapText="1"/>
    </xf>
    <xf numFmtId="0" fontId="18" fillId="0" borderId="21" xfId="0" applyFont="1" applyFill="1" applyBorder="1" applyAlignment="1">
      <alignment wrapText="1"/>
    </xf>
    <xf numFmtId="3" fontId="16" fillId="0" borderId="13" xfId="0" applyNumberFormat="1" applyFont="1" applyFill="1" applyBorder="1" applyAlignment="1">
      <alignment/>
    </xf>
    <xf numFmtId="0" fontId="6" fillId="0" borderId="0" xfId="68" applyFont="1" applyFill="1">
      <alignment/>
      <protection/>
    </xf>
    <xf numFmtId="0" fontId="9" fillId="0" borderId="0" xfId="68" applyFont="1" applyFill="1" applyAlignment="1">
      <alignment vertical="top"/>
      <protection/>
    </xf>
    <xf numFmtId="180" fontId="9" fillId="0" borderId="0" xfId="44" applyNumberFormat="1" applyFont="1" applyFill="1" applyAlignment="1">
      <alignment/>
    </xf>
    <xf numFmtId="0" fontId="5" fillId="0" borderId="0" xfId="68" applyFont="1" applyFill="1" applyAlignment="1">
      <alignment horizontal="center"/>
      <protection/>
    </xf>
    <xf numFmtId="0" fontId="6" fillId="0" borderId="0" xfId="68" applyFont="1" applyFill="1" applyAlignment="1">
      <alignment horizontal="right"/>
      <protection/>
    </xf>
    <xf numFmtId="44" fontId="22" fillId="0" borderId="0" xfId="47" applyFont="1" applyFill="1" applyAlignment="1">
      <alignment horizontal="right"/>
    </xf>
    <xf numFmtId="180" fontId="26" fillId="0" borderId="0" xfId="44" applyNumberFormat="1" applyFont="1" applyFill="1" applyAlignment="1">
      <alignment horizontal="right"/>
    </xf>
    <xf numFmtId="0" fontId="3" fillId="0" borderId="10" xfId="68" applyFont="1" applyFill="1" applyBorder="1" applyAlignment="1">
      <alignment horizontal="center" vertical="center" wrapText="1"/>
      <protection/>
    </xf>
    <xf numFmtId="180" fontId="3" fillId="0" borderId="10" xfId="44" applyNumberFormat="1" applyFont="1" applyFill="1" applyBorder="1" applyAlignment="1">
      <alignment horizontal="center" vertical="center" wrapText="1"/>
    </xf>
    <xf numFmtId="0" fontId="6" fillId="0" borderId="0" xfId="68" applyFont="1" applyFill="1" applyAlignment="1">
      <alignment horizontal="center"/>
      <protection/>
    </xf>
    <xf numFmtId="0" fontId="3" fillId="0" borderId="14" xfId="68" applyFont="1" applyFill="1" applyBorder="1" applyAlignment="1">
      <alignment horizontal="center" vertical="top" wrapText="1"/>
      <protection/>
    </xf>
    <xf numFmtId="0" fontId="3" fillId="0" borderId="14" xfId="68" applyFont="1" applyFill="1" applyBorder="1" applyAlignment="1">
      <alignment horizontal="center" vertical="center" wrapText="1"/>
      <protection/>
    </xf>
    <xf numFmtId="180" fontId="3" fillId="0" borderId="14" xfId="44" applyNumberFormat="1" applyFont="1" applyFill="1" applyBorder="1" applyAlignment="1">
      <alignment/>
    </xf>
    <xf numFmtId="0" fontId="9" fillId="0" borderId="0" xfId="68" applyFont="1" applyFill="1">
      <alignment/>
      <protection/>
    </xf>
    <xf numFmtId="0" fontId="3" fillId="0" borderId="22" xfId="68" applyFont="1" applyFill="1" applyBorder="1" applyAlignment="1">
      <alignment horizontal="center" wrapText="1"/>
      <protection/>
    </xf>
    <xf numFmtId="0" fontId="3" fillId="0" borderId="22" xfId="68" applyFont="1" applyFill="1" applyBorder="1" applyAlignment="1">
      <alignment horizontal="left" wrapText="1"/>
      <protection/>
    </xf>
    <xf numFmtId="180" fontId="3" fillId="0" borderId="22" xfId="44" applyNumberFormat="1" applyFont="1" applyFill="1" applyBorder="1" applyAlignment="1">
      <alignment/>
    </xf>
    <xf numFmtId="0" fontId="5" fillId="0" borderId="22" xfId="68" applyFont="1" applyFill="1" applyBorder="1" applyAlignment="1">
      <alignment horizontal="left" wrapText="1"/>
      <protection/>
    </xf>
    <xf numFmtId="0" fontId="3" fillId="0" borderId="11" xfId="68" applyFont="1" applyFill="1" applyBorder="1" applyAlignment="1">
      <alignment horizontal="center" wrapText="1"/>
      <protection/>
    </xf>
    <xf numFmtId="0" fontId="3" fillId="0" borderId="11" xfId="68" applyFont="1" applyFill="1" applyBorder="1" applyAlignment="1">
      <alignment wrapText="1"/>
      <protection/>
    </xf>
    <xf numFmtId="180" fontId="3" fillId="0" borderId="11" xfId="44" applyNumberFormat="1" applyFont="1" applyFill="1" applyBorder="1" applyAlignment="1">
      <alignment/>
    </xf>
    <xf numFmtId="0" fontId="4" fillId="0" borderId="11" xfId="68" applyFont="1" applyFill="1" applyBorder="1" applyAlignment="1">
      <alignment horizontal="center" wrapText="1"/>
      <protection/>
    </xf>
    <xf numFmtId="0" fontId="5" fillId="0" borderId="11" xfId="68" applyFont="1" applyFill="1" applyBorder="1" applyAlignment="1">
      <alignment wrapText="1"/>
      <protection/>
    </xf>
    <xf numFmtId="180" fontId="4" fillId="0" borderId="11" xfId="44" applyNumberFormat="1" applyFont="1" applyFill="1" applyBorder="1" applyAlignment="1">
      <alignment/>
    </xf>
    <xf numFmtId="0" fontId="3" fillId="0" borderId="11" xfId="0" applyFont="1" applyFill="1" applyBorder="1" applyAlignment="1">
      <alignment horizontal="center"/>
    </xf>
    <xf numFmtId="0" fontId="3" fillId="0" borderId="11" xfId="0" applyFont="1" applyFill="1" applyBorder="1" applyAlignment="1">
      <alignment/>
    </xf>
    <xf numFmtId="0" fontId="3" fillId="0" borderId="13" xfId="0" applyFont="1" applyFill="1" applyBorder="1" applyAlignment="1">
      <alignment horizontal="center"/>
    </xf>
    <xf numFmtId="0" fontId="3" fillId="0" borderId="13" xfId="0" applyFont="1" applyFill="1" applyBorder="1" applyAlignment="1">
      <alignment/>
    </xf>
    <xf numFmtId="180" fontId="3" fillId="0" borderId="13" xfId="44" applyNumberFormat="1" applyFont="1" applyFill="1" applyBorder="1" applyAlignment="1">
      <alignment/>
    </xf>
    <xf numFmtId="180" fontId="6" fillId="0" borderId="0" xfId="44" applyNumberFormat="1" applyFont="1" applyFill="1" applyAlignment="1">
      <alignment/>
    </xf>
    <xf numFmtId="0" fontId="3" fillId="0" borderId="0" xfId="0" applyFont="1" applyFill="1" applyAlignment="1">
      <alignment/>
    </xf>
    <xf numFmtId="0" fontId="4" fillId="0" borderId="0" xfId="0" applyFont="1" applyFill="1" applyAlignment="1">
      <alignment horizontal="center"/>
    </xf>
    <xf numFmtId="0" fontId="5" fillId="0" borderId="0" xfId="69" applyNumberFormat="1" applyFont="1" applyFill="1" applyAlignment="1">
      <alignment horizontal="center" vertical="center" wrapText="1"/>
      <protection/>
    </xf>
    <xf numFmtId="0" fontId="3" fillId="32" borderId="0" xfId="0" applyFont="1" applyFill="1" applyAlignment="1">
      <alignment horizontal="left"/>
    </xf>
    <xf numFmtId="0" fontId="3" fillId="0" borderId="0" xfId="60" applyFont="1" applyFill="1" applyAlignment="1">
      <alignment/>
      <protection/>
    </xf>
    <xf numFmtId="0" fontId="4" fillId="0" borderId="0" xfId="60" applyFont="1" applyFill="1" applyAlignment="1">
      <alignment horizontal="center"/>
      <protection/>
    </xf>
    <xf numFmtId="0" fontId="4" fillId="0" borderId="0" xfId="60" applyFont="1" applyFill="1" applyAlignment="1">
      <alignment horizontal="right"/>
      <protection/>
    </xf>
    <xf numFmtId="0" fontId="4" fillId="0" borderId="0" xfId="60" applyFont="1" applyFill="1" applyAlignment="1">
      <alignment horizontal="centerContinuous"/>
      <protection/>
    </xf>
    <xf numFmtId="0" fontId="4" fillId="0" borderId="0" xfId="60" applyFont="1" applyFill="1">
      <alignment/>
      <protection/>
    </xf>
    <xf numFmtId="0" fontId="7" fillId="0" borderId="0" xfId="60" applyFont="1" applyFill="1" applyAlignment="1">
      <alignment horizontal="left"/>
      <protection/>
    </xf>
    <xf numFmtId="0" fontId="8" fillId="0" borderId="0" xfId="60" applyFont="1" applyFill="1" applyAlignment="1">
      <alignment horizontal="left"/>
      <protection/>
    </xf>
    <xf numFmtId="0" fontId="10" fillId="0" borderId="0" xfId="60" applyFont="1" applyFill="1">
      <alignment/>
      <protection/>
    </xf>
    <xf numFmtId="0" fontId="26" fillId="0" borderId="0" xfId="60" applyFont="1" applyFill="1" applyBorder="1" applyAlignment="1">
      <alignment horizontal="right"/>
      <protection/>
    </xf>
    <xf numFmtId="0" fontId="6" fillId="0" borderId="0" xfId="60" applyFont="1" applyFill="1">
      <alignment/>
      <protection/>
    </xf>
    <xf numFmtId="0" fontId="4" fillId="0" borderId="10" xfId="60" applyFont="1" applyFill="1" applyBorder="1" applyAlignment="1">
      <alignment horizontal="center" vertical="center" wrapText="1"/>
      <protection/>
    </xf>
    <xf numFmtId="0" fontId="15" fillId="0" borderId="10" xfId="60" applyFont="1" applyFill="1" applyBorder="1" applyAlignment="1">
      <alignment horizontal="center" vertical="center"/>
      <protection/>
    </xf>
    <xf numFmtId="0" fontId="15" fillId="0" borderId="18" xfId="60" applyFont="1" applyFill="1" applyBorder="1" applyAlignment="1">
      <alignment horizontal="center" vertical="center"/>
      <protection/>
    </xf>
    <xf numFmtId="0" fontId="15" fillId="0" borderId="10" xfId="60" applyFont="1" applyFill="1" applyBorder="1" applyAlignment="1">
      <alignment horizontal="center" vertical="center" wrapText="1"/>
      <protection/>
    </xf>
    <xf numFmtId="0" fontId="15" fillId="0" borderId="0" xfId="60" applyFont="1" applyFill="1">
      <alignment/>
      <protection/>
    </xf>
    <xf numFmtId="0" fontId="3" fillId="0" borderId="14" xfId="60" applyFont="1" applyFill="1" applyBorder="1" applyAlignment="1">
      <alignment horizontal="center"/>
      <protection/>
    </xf>
    <xf numFmtId="0" fontId="3" fillId="0" borderId="19" xfId="60" applyFont="1" applyFill="1" applyBorder="1">
      <alignment/>
      <protection/>
    </xf>
    <xf numFmtId="3" fontId="4" fillId="0" borderId="14" xfId="60" applyNumberFormat="1" applyFont="1" applyFill="1" applyBorder="1">
      <alignment/>
      <protection/>
    </xf>
    <xf numFmtId="0" fontId="4" fillId="0" borderId="11" xfId="60" applyFont="1" applyFill="1" applyBorder="1" applyAlignment="1">
      <alignment horizontal="center"/>
      <protection/>
    </xf>
    <xf numFmtId="3" fontId="4" fillId="0" borderId="11" xfId="60" applyNumberFormat="1" applyFont="1" applyFill="1" applyBorder="1">
      <alignment/>
      <protection/>
    </xf>
    <xf numFmtId="0" fontId="4" fillId="0" borderId="21" xfId="0" applyFont="1" applyFill="1" applyBorder="1" applyAlignment="1">
      <alignment/>
    </xf>
    <xf numFmtId="3" fontId="4" fillId="0" borderId="13" xfId="60" applyNumberFormat="1" applyFont="1" applyFill="1" applyBorder="1">
      <alignment/>
      <protection/>
    </xf>
    <xf numFmtId="0" fontId="8" fillId="0" borderId="0" xfId="60" applyFont="1" applyFill="1">
      <alignment/>
      <protection/>
    </xf>
    <xf numFmtId="0" fontId="4" fillId="0" borderId="20" xfId="60" applyFont="1" applyFill="1" applyBorder="1">
      <alignment/>
      <protection/>
    </xf>
    <xf numFmtId="0" fontId="4" fillId="0" borderId="13" xfId="0" applyFont="1" applyFill="1" applyBorder="1" applyAlignment="1">
      <alignment horizontal="center"/>
    </xf>
    <xf numFmtId="0" fontId="4" fillId="0" borderId="21" xfId="60" applyFont="1" applyFill="1" applyBorder="1">
      <alignment/>
      <protection/>
    </xf>
    <xf numFmtId="0" fontId="7" fillId="0" borderId="0" xfId="60" applyFont="1" applyFill="1" applyAlignment="1">
      <alignment horizontal="centerContinuous"/>
      <protection/>
    </xf>
    <xf numFmtId="0" fontId="7" fillId="0" borderId="0" xfId="60" applyFont="1" applyFill="1" applyAlignment="1">
      <alignment/>
      <protection/>
    </xf>
    <xf numFmtId="0" fontId="8" fillId="0" borderId="0" xfId="60" applyFont="1" applyFill="1" applyBorder="1" applyAlignment="1">
      <alignment horizontal="center"/>
      <protection/>
    </xf>
    <xf numFmtId="0" fontId="4" fillId="0" borderId="17" xfId="60" applyFont="1" applyFill="1" applyBorder="1" applyAlignment="1">
      <alignment horizontal="center" vertical="center" wrapText="1"/>
      <protection/>
    </xf>
    <xf numFmtId="0" fontId="4" fillId="0" borderId="15" xfId="60" applyFont="1" applyFill="1" applyBorder="1" applyAlignment="1">
      <alignment horizontal="center" vertical="center" wrapText="1"/>
      <protection/>
    </xf>
    <xf numFmtId="0" fontId="28" fillId="0" borderId="10" xfId="60" applyFont="1" applyFill="1" applyBorder="1" applyAlignment="1">
      <alignment horizontal="center" vertical="center"/>
      <protection/>
    </xf>
    <xf numFmtId="0" fontId="28" fillId="0" borderId="18" xfId="60" applyFont="1" applyFill="1" applyBorder="1" applyAlignment="1">
      <alignment horizontal="center" vertical="center"/>
      <protection/>
    </xf>
    <xf numFmtId="0" fontId="28" fillId="0" borderId="10" xfId="60" applyFont="1" applyFill="1" applyBorder="1" applyAlignment="1" quotePrefix="1">
      <alignment horizontal="center" vertical="center"/>
      <protection/>
    </xf>
    <xf numFmtId="0" fontId="28" fillId="0" borderId="0" xfId="60" applyFont="1" applyFill="1" applyAlignment="1">
      <alignment vertical="center"/>
      <protection/>
    </xf>
    <xf numFmtId="0" fontId="3" fillId="0" borderId="11" xfId="60" applyFont="1" applyFill="1" applyBorder="1" applyAlignment="1">
      <alignment horizontal="center"/>
      <protection/>
    </xf>
    <xf numFmtId="0" fontId="3" fillId="0" borderId="20" xfId="60" applyFont="1" applyFill="1" applyBorder="1">
      <alignment/>
      <protection/>
    </xf>
    <xf numFmtId="0" fontId="36" fillId="0" borderId="0" xfId="60" applyFont="1" applyFill="1" applyAlignment="1" quotePrefix="1">
      <alignment horizontal="centerContinuous"/>
      <protection/>
    </xf>
    <xf numFmtId="0" fontId="7" fillId="0" borderId="0" xfId="60" applyFont="1" applyFill="1" applyAlignment="1" quotePrefix="1">
      <alignment horizontal="centerContinuous"/>
      <protection/>
    </xf>
    <xf numFmtId="0" fontId="9" fillId="0" borderId="10" xfId="0" applyFont="1" applyFill="1" applyBorder="1" applyAlignment="1">
      <alignment horizontal="center" vertical="center"/>
    </xf>
    <xf numFmtId="0" fontId="9" fillId="0" borderId="16" xfId="0" applyFont="1" applyFill="1" applyBorder="1" applyAlignment="1">
      <alignment horizontal="center" vertical="center"/>
    </xf>
    <xf numFmtId="3" fontId="3" fillId="0" borderId="11" xfId="0" applyNumberFormat="1" applyFont="1" applyFill="1" applyBorder="1" applyAlignment="1">
      <alignment/>
    </xf>
    <xf numFmtId="0" fontId="7" fillId="0" borderId="0" xfId="0" applyFont="1" applyFill="1" applyAlignment="1">
      <alignment/>
    </xf>
    <xf numFmtId="0" fontId="26" fillId="0" borderId="0" xfId="0" applyFont="1" applyFill="1" applyAlignment="1">
      <alignment horizontal="right"/>
    </xf>
    <xf numFmtId="0" fontId="8" fillId="0" borderId="0" xfId="0" applyFont="1" applyFill="1" applyAlignment="1" quotePrefix="1">
      <alignment horizontal="left"/>
    </xf>
    <xf numFmtId="0" fontId="8" fillId="0" borderId="23" xfId="0" applyFont="1" applyFill="1" applyBorder="1" applyAlignment="1" quotePrefix="1">
      <alignment/>
    </xf>
    <xf numFmtId="0" fontId="8" fillId="0" borderId="0" xfId="0" applyFont="1" applyFill="1" applyBorder="1" applyAlignment="1" quotePrefix="1">
      <alignment/>
    </xf>
    <xf numFmtId="0" fontId="26" fillId="0" borderId="24" xfId="0" applyFont="1" applyFill="1" applyBorder="1" applyAlignment="1">
      <alignment horizontal="right"/>
    </xf>
    <xf numFmtId="0" fontId="6" fillId="0" borderId="0" xfId="0" applyFont="1" applyFill="1" applyAlignment="1">
      <alignment horizontal="center"/>
    </xf>
    <xf numFmtId="0" fontId="18" fillId="0" borderId="20" xfId="0" applyFont="1" applyFill="1" applyBorder="1" applyAlignment="1">
      <alignment wrapText="1"/>
    </xf>
    <xf numFmtId="0" fontId="3" fillId="0" borderId="20" xfId="0" applyFont="1" applyFill="1" applyBorder="1" applyAlignment="1">
      <alignment wrapText="1"/>
    </xf>
    <xf numFmtId="180" fontId="3" fillId="0" borderId="0" xfId="44" applyNumberFormat="1" applyFont="1" applyFill="1" applyAlignment="1">
      <alignment horizontal="right"/>
    </xf>
    <xf numFmtId="0" fontId="4" fillId="0" borderId="0" xfId="68" applyFont="1" applyFill="1" applyAlignment="1">
      <alignment horizontal="center"/>
      <protection/>
    </xf>
    <xf numFmtId="0" fontId="15" fillId="0" borderId="10" xfId="0" applyFont="1" applyFill="1" applyBorder="1" applyAlignment="1" quotePrefix="1">
      <alignment horizontal="center" vertical="center"/>
    </xf>
    <xf numFmtId="3" fontId="7" fillId="0" borderId="0" xfId="70" applyNumberFormat="1" applyFont="1" applyFill="1" applyBorder="1" applyAlignment="1">
      <alignment horizontal="center" vertical="center" wrapText="1"/>
      <protection/>
    </xf>
    <xf numFmtId="0" fontId="5" fillId="0" borderId="0" xfId="0" applyNumberFormat="1" applyFont="1" applyFill="1" applyBorder="1" applyAlignment="1">
      <alignment horizontal="center" vertical="center" wrapText="1"/>
    </xf>
    <xf numFmtId="0" fontId="26" fillId="0" borderId="0" xfId="0" applyNumberFormat="1" applyFont="1" applyFill="1" applyBorder="1" applyAlignment="1">
      <alignment horizontal="right" vertical="center"/>
    </xf>
    <xf numFmtId="0" fontId="25" fillId="0" borderId="19" xfId="0" applyFont="1" applyFill="1" applyBorder="1" applyAlignment="1">
      <alignment/>
    </xf>
    <xf numFmtId="0" fontId="4" fillId="0" borderId="20" xfId="0" applyFont="1" applyFill="1" applyBorder="1" applyAlignment="1">
      <alignment/>
    </xf>
    <xf numFmtId="0" fontId="9" fillId="0" borderId="15" xfId="65" applyNumberFormat="1" applyFont="1" applyFill="1" applyBorder="1" applyAlignment="1">
      <alignment horizontal="center" vertical="center" wrapText="1"/>
      <protection/>
    </xf>
    <xf numFmtId="14" fontId="9" fillId="0" borderId="15" xfId="65" applyNumberFormat="1" applyFont="1" applyFill="1" applyBorder="1" applyAlignment="1">
      <alignment horizontal="center" vertical="center" wrapText="1"/>
      <protection/>
    </xf>
    <xf numFmtId="0" fontId="15" fillId="0" borderId="10" xfId="0" applyFont="1" applyFill="1" applyBorder="1" applyAlignment="1">
      <alignment horizontal="center" vertical="center" wrapText="1"/>
    </xf>
    <xf numFmtId="0" fontId="3" fillId="0" borderId="14" xfId="0" applyFont="1" applyFill="1" applyBorder="1" applyAlignment="1">
      <alignment horizontal="center" vertical="center"/>
    </xf>
    <xf numFmtId="0" fontId="3" fillId="0" borderId="14" xfId="0" applyNumberFormat="1" applyFont="1" applyFill="1" applyBorder="1" applyAlignment="1">
      <alignment horizontal="left" vertical="center" wrapText="1"/>
    </xf>
    <xf numFmtId="0" fontId="11" fillId="0" borderId="0" xfId="0" applyFont="1" applyFill="1" applyAlignment="1">
      <alignment vertical="center"/>
    </xf>
    <xf numFmtId="0" fontId="3" fillId="0" borderId="11" xfId="0" applyFont="1" applyFill="1" applyBorder="1" applyAlignment="1">
      <alignment horizontal="center" vertical="center"/>
    </xf>
    <xf numFmtId="0" fontId="3" fillId="0" borderId="11" xfId="0" applyNumberFormat="1" applyFont="1" applyFill="1" applyBorder="1" applyAlignment="1">
      <alignment vertical="center" wrapText="1"/>
    </xf>
    <xf numFmtId="0" fontId="4" fillId="0" borderId="11" xfId="0" applyFont="1" applyFill="1" applyBorder="1" applyAlignment="1">
      <alignment horizontal="center" vertical="center"/>
    </xf>
    <xf numFmtId="0" fontId="4" fillId="0" borderId="11" xfId="0" applyNumberFormat="1" applyFont="1" applyFill="1" applyBorder="1" applyAlignment="1">
      <alignment vertical="center" wrapText="1"/>
    </xf>
    <xf numFmtId="0" fontId="3" fillId="0" borderId="11" xfId="0" applyNumberFormat="1" applyFont="1" applyFill="1" applyBorder="1" applyAlignment="1">
      <alignment horizontal="left" vertical="center" wrapText="1"/>
    </xf>
    <xf numFmtId="0" fontId="10" fillId="0" borderId="11" xfId="0" applyFont="1" applyFill="1" applyBorder="1" applyAlignment="1">
      <alignment/>
    </xf>
    <xf numFmtId="0" fontId="3" fillId="0" borderId="11" xfId="0" applyFont="1" applyFill="1" applyBorder="1" applyAlignment="1">
      <alignment wrapText="1"/>
    </xf>
    <xf numFmtId="3" fontId="4" fillId="0" borderId="14" xfId="0" applyNumberFormat="1" applyFont="1" applyFill="1" applyBorder="1" applyAlignment="1">
      <alignment horizontal="right"/>
    </xf>
    <xf numFmtId="3" fontId="16" fillId="0" borderId="11" xfId="0" applyNumberFormat="1" applyFont="1" applyFill="1" applyBorder="1" applyAlignment="1">
      <alignment horizontal="right"/>
    </xf>
    <xf numFmtId="3" fontId="4" fillId="0" borderId="11" xfId="0" applyNumberFormat="1" applyFont="1" applyFill="1" applyBorder="1" applyAlignment="1">
      <alignment horizontal="right"/>
    </xf>
    <xf numFmtId="0" fontId="4" fillId="0" borderId="20" xfId="0" applyFont="1" applyFill="1" applyBorder="1" applyAlignment="1">
      <alignment horizontal="left" vertical="center" wrapText="1"/>
    </xf>
    <xf numFmtId="0" fontId="5" fillId="0" borderId="20" xfId="0" applyFont="1" applyFill="1" applyBorder="1" applyAlignment="1">
      <alignment/>
    </xf>
    <xf numFmtId="0" fontId="4" fillId="0" borderId="20" xfId="0" applyFont="1" applyFill="1" applyBorder="1" applyAlignment="1">
      <alignment vertical="center" wrapText="1"/>
    </xf>
    <xf numFmtId="0" fontId="3" fillId="0" borderId="11" xfId="0" applyFont="1" applyFill="1" applyBorder="1" applyAlignment="1">
      <alignment horizontal="center" vertical="center"/>
    </xf>
    <xf numFmtId="0" fontId="4" fillId="0" borderId="11" xfId="0" applyFont="1" applyFill="1" applyBorder="1" applyAlignment="1">
      <alignment/>
    </xf>
    <xf numFmtId="3" fontId="16" fillId="0" borderId="13" xfId="0" applyNumberFormat="1" applyFont="1" applyFill="1" applyBorder="1" applyAlignment="1">
      <alignment horizontal="right"/>
    </xf>
    <xf numFmtId="0" fontId="5" fillId="0" borderId="0" xfId="0" applyNumberFormat="1" applyFont="1" applyFill="1" applyBorder="1" applyAlignment="1">
      <alignment vertical="center" wrapText="1"/>
    </xf>
    <xf numFmtId="0" fontId="10" fillId="0" borderId="0" xfId="0" applyFont="1" applyFill="1" applyBorder="1" applyAlignment="1">
      <alignment/>
    </xf>
    <xf numFmtId="0" fontId="19" fillId="0" borderId="10" xfId="0" applyFont="1" applyFill="1" applyBorder="1" applyAlignment="1" quotePrefix="1">
      <alignment horizontal="center" vertical="center"/>
    </xf>
    <xf numFmtId="0" fontId="20" fillId="0" borderId="20" xfId="0" applyFont="1" applyFill="1" applyBorder="1" applyAlignment="1">
      <alignment/>
    </xf>
    <xf numFmtId="0" fontId="37" fillId="0" borderId="0" xfId="60" applyFont="1" applyFill="1" applyAlignment="1">
      <alignment horizontal="centerContinuous"/>
      <protection/>
    </xf>
    <xf numFmtId="0" fontId="37" fillId="0" borderId="0" xfId="60" applyFont="1" applyFill="1" applyAlignment="1">
      <alignment horizontal="right"/>
      <protection/>
    </xf>
    <xf numFmtId="0" fontId="38" fillId="0" borderId="0" xfId="60" applyFont="1" applyFill="1" applyAlignment="1">
      <alignment horizontal="left"/>
      <protection/>
    </xf>
    <xf numFmtId="0" fontId="39" fillId="0" borderId="0" xfId="60" applyFont="1" applyFill="1" applyAlignment="1">
      <alignment horizontal="centerContinuous"/>
      <protection/>
    </xf>
    <xf numFmtId="0" fontId="38" fillId="0" borderId="0" xfId="60" applyFont="1" applyFill="1" applyAlignment="1">
      <alignment horizontal="centerContinuous"/>
      <protection/>
    </xf>
    <xf numFmtId="0" fontId="40" fillId="0" borderId="0" xfId="60" applyFont="1" applyFill="1" applyAlignment="1">
      <alignment horizontal="centerContinuous"/>
      <protection/>
    </xf>
    <xf numFmtId="0" fontId="37" fillId="0" borderId="0" xfId="60" applyFont="1" applyFill="1">
      <alignment/>
      <protection/>
    </xf>
    <xf numFmtId="0" fontId="41" fillId="0" borderId="0" xfId="60" applyFont="1" applyFill="1" applyAlignment="1">
      <alignment horizontal="left"/>
      <protection/>
    </xf>
    <xf numFmtId="0" fontId="42" fillId="0" borderId="0" xfId="60" applyFont="1" applyFill="1">
      <alignment/>
      <protection/>
    </xf>
    <xf numFmtId="0" fontId="41" fillId="0" borderId="0" xfId="60" applyFont="1" applyFill="1">
      <alignment/>
      <protection/>
    </xf>
    <xf numFmtId="0" fontId="43" fillId="0" borderId="0" xfId="60" applyFont="1" applyFill="1" applyAlignment="1">
      <alignment horizontal="right"/>
      <protection/>
    </xf>
    <xf numFmtId="0" fontId="44" fillId="0" borderId="17" xfId="60" applyFont="1" applyFill="1" applyBorder="1" applyAlignment="1">
      <alignment horizontal="center"/>
      <protection/>
    </xf>
    <xf numFmtId="0" fontId="44" fillId="0" borderId="15" xfId="60" applyFont="1" applyFill="1" applyBorder="1" applyAlignment="1">
      <alignment horizontal="center"/>
      <protection/>
    </xf>
    <xf numFmtId="0" fontId="45" fillId="0" borderId="10" xfId="60" applyFont="1" applyFill="1" applyBorder="1" applyAlignment="1">
      <alignment horizontal="center" vertical="center"/>
      <protection/>
    </xf>
    <xf numFmtId="0" fontId="45" fillId="0" borderId="18" xfId="60" applyFont="1" applyFill="1" applyBorder="1" applyAlignment="1">
      <alignment horizontal="center" vertical="center"/>
      <protection/>
    </xf>
    <xf numFmtId="0" fontId="39" fillId="0" borderId="14" xfId="0" applyFont="1" applyFill="1" applyBorder="1" applyAlignment="1">
      <alignment horizontal="center"/>
    </xf>
    <xf numFmtId="0" fontId="39" fillId="0" borderId="19" xfId="0" applyFont="1" applyFill="1" applyBorder="1" applyAlignment="1">
      <alignment/>
    </xf>
    <xf numFmtId="3" fontId="37" fillId="0" borderId="14" xfId="60" applyNumberFormat="1" applyFont="1" applyFill="1" applyBorder="1">
      <alignment/>
      <protection/>
    </xf>
    <xf numFmtId="0" fontId="39" fillId="0" borderId="11" xfId="0" applyFont="1" applyFill="1" applyBorder="1" applyAlignment="1">
      <alignment horizontal="center"/>
    </xf>
    <xf numFmtId="0" fontId="39" fillId="0" borderId="20" xfId="0" applyFont="1" applyFill="1" applyBorder="1" applyAlignment="1">
      <alignment/>
    </xf>
    <xf numFmtId="3" fontId="37" fillId="0" borderId="11" xfId="60" applyNumberFormat="1" applyFont="1" applyFill="1" applyBorder="1">
      <alignment/>
      <protection/>
    </xf>
    <xf numFmtId="3" fontId="46" fillId="0" borderId="11" xfId="60" applyNumberFormat="1" applyFont="1" applyFill="1" applyBorder="1">
      <alignment/>
      <protection/>
    </xf>
    <xf numFmtId="0" fontId="37" fillId="0" borderId="11" xfId="0" applyFont="1" applyFill="1" applyBorder="1" applyAlignment="1">
      <alignment horizontal="center"/>
    </xf>
    <xf numFmtId="0" fontId="37" fillId="0" borderId="20" xfId="0" applyFont="1" applyFill="1" applyBorder="1" applyAlignment="1">
      <alignment/>
    </xf>
    <xf numFmtId="0" fontId="43" fillId="0" borderId="11" xfId="0" applyFont="1" applyFill="1" applyBorder="1" applyAlignment="1">
      <alignment horizontal="center"/>
    </xf>
    <xf numFmtId="0" fontId="47" fillId="0" borderId="0" xfId="60" applyFont="1" applyFill="1">
      <alignment/>
      <protection/>
    </xf>
    <xf numFmtId="0" fontId="45" fillId="0" borderId="0" xfId="60" applyFont="1" applyFill="1" applyAlignment="1">
      <alignment vertical="center"/>
      <protection/>
    </xf>
    <xf numFmtId="0" fontId="39" fillId="0" borderId="11" xfId="0" applyFont="1" applyFill="1" applyBorder="1" applyAlignment="1">
      <alignment horizontal="center" vertical="center"/>
    </xf>
    <xf numFmtId="0" fontId="39" fillId="0" borderId="20" xfId="0" applyNumberFormat="1" applyFont="1" applyFill="1" applyBorder="1" applyAlignment="1">
      <alignment horizontal="left" vertical="center"/>
    </xf>
    <xf numFmtId="0" fontId="39" fillId="0" borderId="13" xfId="0" applyFont="1" applyFill="1" applyBorder="1" applyAlignment="1">
      <alignment horizontal="center" vertical="center"/>
    </xf>
    <xf numFmtId="0" fontId="39" fillId="0" borderId="21" xfId="0" applyNumberFormat="1" applyFont="1" applyFill="1" applyBorder="1" applyAlignment="1">
      <alignment horizontal="left" vertical="center" wrapText="1"/>
    </xf>
    <xf numFmtId="3" fontId="37" fillId="0" borderId="13" xfId="60" applyNumberFormat="1" applyFont="1" applyFill="1" applyBorder="1">
      <alignment/>
      <protection/>
    </xf>
    <xf numFmtId="0" fontId="19" fillId="0" borderId="0" xfId="60" applyFont="1" applyFill="1" applyAlignment="1">
      <alignment vertical="center"/>
      <protection/>
    </xf>
    <xf numFmtId="0" fontId="27" fillId="0" borderId="10" xfId="0" applyFont="1" applyFill="1" applyBorder="1" applyAlignment="1">
      <alignment horizontal="center" vertical="center"/>
    </xf>
    <xf numFmtId="0" fontId="27" fillId="0" borderId="10" xfId="0" applyFont="1" applyFill="1" applyBorder="1" applyAlignment="1">
      <alignment horizontal="center" vertical="center" wrapText="1"/>
    </xf>
    <xf numFmtId="0" fontId="15" fillId="0" borderId="0" xfId="0" applyFont="1" applyFill="1" applyAlignment="1">
      <alignment horizontal="center"/>
    </xf>
    <xf numFmtId="0" fontId="3" fillId="0" borderId="22" xfId="0" applyFont="1" applyFill="1" applyBorder="1" applyAlignment="1">
      <alignment horizontal="center"/>
    </xf>
    <xf numFmtId="0" fontId="3" fillId="0" borderId="22" xfId="0" applyFont="1" applyFill="1" applyBorder="1" applyAlignment="1">
      <alignment horizontal="center" wrapText="1"/>
    </xf>
    <xf numFmtId="3" fontId="4" fillId="0" borderId="22" xfId="0" applyNumberFormat="1" applyFont="1" applyFill="1" applyBorder="1" applyAlignment="1">
      <alignment/>
    </xf>
    <xf numFmtId="0" fontId="18" fillId="0" borderId="13" xfId="0" applyFont="1" applyFill="1" applyBorder="1" applyAlignment="1">
      <alignment wrapText="1"/>
    </xf>
    <xf numFmtId="0" fontId="8" fillId="0" borderId="13" xfId="0" applyFont="1" applyFill="1" applyBorder="1" applyAlignment="1">
      <alignment/>
    </xf>
    <xf numFmtId="0" fontId="10" fillId="0" borderId="13" xfId="0" applyFont="1" applyFill="1" applyBorder="1" applyAlignment="1">
      <alignment/>
    </xf>
    <xf numFmtId="0" fontId="6" fillId="32" borderId="0" xfId="68" applyFont="1" applyFill="1">
      <alignment/>
      <protection/>
    </xf>
    <xf numFmtId="180" fontId="6" fillId="32" borderId="0" xfId="44" applyNumberFormat="1" applyFont="1" applyFill="1" applyAlignment="1">
      <alignment/>
    </xf>
    <xf numFmtId="180" fontId="3" fillId="32" borderId="0" xfId="44" applyNumberFormat="1" applyFont="1" applyFill="1" applyAlignment="1">
      <alignment horizontal="right"/>
    </xf>
    <xf numFmtId="0" fontId="9" fillId="32" borderId="0" xfId="68" applyFont="1" applyFill="1" applyAlignment="1">
      <alignment vertical="top"/>
      <protection/>
    </xf>
    <xf numFmtId="180" fontId="9" fillId="32" borderId="0" xfId="44" applyNumberFormat="1" applyFont="1" applyFill="1" applyAlignment="1">
      <alignment/>
    </xf>
    <xf numFmtId="0" fontId="6" fillId="32" borderId="0" xfId="68" applyFont="1" applyFill="1" applyAlignment="1">
      <alignment horizontal="right"/>
      <protection/>
    </xf>
    <xf numFmtId="44" fontId="22" fillId="32" borderId="0" xfId="47" applyFont="1" applyFill="1" applyAlignment="1">
      <alignment horizontal="right"/>
    </xf>
    <xf numFmtId="180" fontId="5" fillId="32" borderId="0" xfId="44" applyNumberFormat="1" applyFont="1" applyFill="1" applyAlignment="1">
      <alignment horizontal="right"/>
    </xf>
    <xf numFmtId="0" fontId="9" fillId="32" borderId="10" xfId="68" applyFont="1" applyFill="1" applyBorder="1" applyAlignment="1">
      <alignment horizontal="center" vertical="center" wrapText="1"/>
      <protection/>
    </xf>
    <xf numFmtId="180" fontId="9" fillId="32" borderId="10" xfId="44" applyNumberFormat="1" applyFont="1" applyFill="1" applyBorder="1" applyAlignment="1">
      <alignment horizontal="center" vertical="center" wrapText="1"/>
    </xf>
    <xf numFmtId="0" fontId="6" fillId="32" borderId="0" xfId="68" applyFont="1" applyFill="1" applyAlignment="1">
      <alignment horizontal="center"/>
      <protection/>
    </xf>
    <xf numFmtId="0" fontId="4" fillId="32" borderId="16" xfId="68" applyFont="1" applyFill="1" applyBorder="1" applyAlignment="1">
      <alignment horizontal="center" vertical="center" wrapText="1"/>
      <protection/>
    </xf>
    <xf numFmtId="0" fontId="19" fillId="32" borderId="10" xfId="0" applyFont="1" applyFill="1" applyBorder="1" applyAlignment="1">
      <alignment horizontal="center" vertical="center"/>
    </xf>
    <xf numFmtId="180" fontId="4" fillId="32" borderId="16" xfId="44" applyNumberFormat="1" applyFont="1" applyFill="1" applyBorder="1" applyAlignment="1">
      <alignment horizontal="center" vertical="center" wrapText="1"/>
    </xf>
    <xf numFmtId="0" fontId="4" fillId="32" borderId="0" xfId="68" applyFont="1" applyFill="1" applyAlignment="1">
      <alignment horizontal="center" vertical="center"/>
      <protection/>
    </xf>
    <xf numFmtId="0" fontId="3" fillId="32" borderId="14" xfId="68" applyFont="1" applyFill="1" applyBorder="1" applyAlignment="1">
      <alignment horizontal="center" wrapText="1"/>
      <protection/>
    </xf>
    <xf numFmtId="180" fontId="3" fillId="32" borderId="14" xfId="44" applyNumberFormat="1" applyFont="1" applyFill="1" applyBorder="1" applyAlignment="1">
      <alignment horizontal="center"/>
    </xf>
    <xf numFmtId="0" fontId="9" fillId="32" borderId="0" xfId="68" applyFont="1" applyFill="1">
      <alignment/>
      <protection/>
    </xf>
    <xf numFmtId="0" fontId="3" fillId="32" borderId="22" xfId="68" applyFont="1" applyFill="1" applyBorder="1" applyAlignment="1">
      <alignment horizontal="center" vertical="center" wrapText="1"/>
      <protection/>
    </xf>
    <xf numFmtId="0" fontId="3" fillId="32" borderId="22" xfId="68" applyFont="1" applyFill="1" applyBorder="1" applyAlignment="1">
      <alignment horizontal="left" vertical="center" wrapText="1"/>
      <protection/>
    </xf>
    <xf numFmtId="180" fontId="3" fillId="32" borderId="22" xfId="44" applyNumberFormat="1" applyFont="1" applyFill="1" applyBorder="1" applyAlignment="1">
      <alignment horizontal="center"/>
    </xf>
    <xf numFmtId="0" fontId="3" fillId="32" borderId="22" xfId="68" applyFont="1" applyFill="1" applyBorder="1" applyAlignment="1">
      <alignment horizontal="center" wrapText="1"/>
      <protection/>
    </xf>
    <xf numFmtId="0" fontId="5" fillId="32" borderId="22" xfId="68" applyFont="1" applyFill="1" applyBorder="1" applyAlignment="1">
      <alignment horizontal="left" wrapText="1"/>
      <protection/>
    </xf>
    <xf numFmtId="180" fontId="3" fillId="32" borderId="22" xfId="44" applyNumberFormat="1" applyFont="1" applyFill="1" applyBorder="1" applyAlignment="1">
      <alignment/>
    </xf>
    <xf numFmtId="0" fontId="3" fillId="32" borderId="11" xfId="68" applyFont="1" applyFill="1" applyBorder="1" applyAlignment="1">
      <alignment horizontal="center" wrapText="1"/>
      <protection/>
    </xf>
    <xf numFmtId="0" fontId="3" fillId="32" borderId="11" xfId="68" applyFont="1" applyFill="1" applyBorder="1" applyAlignment="1">
      <alignment wrapText="1"/>
      <protection/>
    </xf>
    <xf numFmtId="180" fontId="3" fillId="32" borderId="11" xfId="44" applyNumberFormat="1" applyFont="1" applyFill="1" applyBorder="1" applyAlignment="1">
      <alignment/>
    </xf>
    <xf numFmtId="0" fontId="4" fillId="32" borderId="11" xfId="0" applyFont="1" applyFill="1" applyBorder="1" applyAlignment="1">
      <alignment horizontal="center" wrapText="1"/>
    </xf>
    <xf numFmtId="172" fontId="4" fillId="32" borderId="11" xfId="0" applyNumberFormat="1" applyFont="1" applyFill="1" applyBorder="1" applyAlignment="1">
      <alignment wrapText="1"/>
    </xf>
    <xf numFmtId="172" fontId="5" fillId="32" borderId="11" xfId="0" applyNumberFormat="1" applyFont="1" applyFill="1" applyBorder="1" applyAlignment="1">
      <alignment wrapText="1"/>
    </xf>
    <xf numFmtId="0" fontId="4" fillId="32" borderId="11" xfId="71" applyFont="1" applyFill="1" applyBorder="1" applyAlignment="1">
      <alignment horizontal="center" wrapText="1"/>
      <protection/>
    </xf>
    <xf numFmtId="172" fontId="4" fillId="32" borderId="11" xfId="71" applyNumberFormat="1" applyFont="1" applyFill="1" applyBorder="1" applyAlignment="1">
      <alignment wrapText="1"/>
      <protection/>
    </xf>
    <xf numFmtId="0" fontId="4" fillId="32" borderId="11" xfId="71" applyFont="1" applyFill="1" applyBorder="1" applyAlignment="1">
      <alignment horizontal="center" vertical="center" wrapText="1"/>
      <protection/>
    </xf>
    <xf numFmtId="0" fontId="4" fillId="32" borderId="11" xfId="68" applyFont="1" applyFill="1" applyBorder="1" applyAlignment="1">
      <alignment horizontal="center" wrapText="1"/>
      <protection/>
    </xf>
    <xf numFmtId="0" fontId="5" fillId="32" borderId="11" xfId="68" applyFont="1" applyFill="1" applyBorder="1" applyAlignment="1">
      <alignment wrapText="1"/>
      <protection/>
    </xf>
    <xf numFmtId="180" fontId="4" fillId="32" borderId="11" xfId="44" applyNumberFormat="1" applyFont="1" applyFill="1" applyBorder="1" applyAlignment="1">
      <alignment/>
    </xf>
    <xf numFmtId="0" fontId="4" fillId="32" borderId="11" xfId="68" applyFont="1" applyFill="1" applyBorder="1" applyAlignment="1">
      <alignment horizontal="center" vertical="center" wrapText="1"/>
      <protection/>
    </xf>
    <xf numFmtId="0" fontId="3" fillId="32" borderId="11" xfId="0" applyFont="1" applyFill="1" applyBorder="1" applyAlignment="1">
      <alignment horizontal="center"/>
    </xf>
    <xf numFmtId="0" fontId="3" fillId="32" borderId="11" xfId="0" applyFont="1" applyFill="1" applyBorder="1" applyAlignment="1">
      <alignment/>
    </xf>
    <xf numFmtId="0" fontId="3" fillId="32" borderId="25" xfId="0" applyFont="1" applyFill="1" applyBorder="1" applyAlignment="1">
      <alignment horizontal="center"/>
    </xf>
    <xf numFmtId="0" fontId="3" fillId="32" borderId="25" xfId="0" applyFont="1" applyFill="1" applyBorder="1" applyAlignment="1">
      <alignment/>
    </xf>
    <xf numFmtId="180" fontId="3" fillId="32" borderId="25" xfId="44" applyNumberFormat="1" applyFont="1" applyFill="1" applyBorder="1" applyAlignment="1">
      <alignment/>
    </xf>
    <xf numFmtId="0" fontId="3" fillId="32" borderId="13" xfId="0" applyFont="1" applyFill="1" applyBorder="1" applyAlignment="1">
      <alignment horizontal="center"/>
    </xf>
    <xf numFmtId="0" fontId="3" fillId="32" borderId="13" xfId="0" applyFont="1" applyFill="1" applyBorder="1" applyAlignment="1">
      <alignment/>
    </xf>
    <xf numFmtId="180" fontId="3" fillId="32" borderId="13" xfId="44" applyNumberFormat="1" applyFont="1" applyFill="1" applyBorder="1" applyAlignment="1">
      <alignment/>
    </xf>
    <xf numFmtId="0" fontId="7" fillId="0" borderId="0" xfId="60" applyFont="1" applyFill="1" applyAlignment="1">
      <alignment horizontal="right"/>
      <protection/>
    </xf>
    <xf numFmtId="0" fontId="3" fillId="0" borderId="0" xfId="60" applyFont="1" applyFill="1" applyAlignment="1">
      <alignment horizontal="centerContinuous"/>
      <protection/>
    </xf>
    <xf numFmtId="0" fontId="12" fillId="0" borderId="0" xfId="60" applyFont="1" applyFill="1" applyAlignment="1">
      <alignment horizontal="centerContinuous"/>
      <protection/>
    </xf>
    <xf numFmtId="0" fontId="8" fillId="0" borderId="0" xfId="60" applyFont="1" applyFill="1" applyBorder="1" applyAlignment="1">
      <alignment/>
      <protection/>
    </xf>
    <xf numFmtId="0" fontId="5" fillId="0" borderId="0" xfId="60" applyFont="1" applyFill="1" applyBorder="1" applyAlignment="1">
      <alignment horizontal="right"/>
      <protection/>
    </xf>
    <xf numFmtId="0" fontId="3" fillId="0" borderId="0" xfId="69" applyFont="1" applyFill="1" applyAlignment="1">
      <alignment/>
      <protection/>
    </xf>
    <xf numFmtId="0" fontId="3" fillId="0" borderId="0" xfId="69" applyFont="1" applyFill="1" applyAlignment="1">
      <alignment horizontal="right"/>
      <protection/>
    </xf>
    <xf numFmtId="0" fontId="4" fillId="0" borderId="11" xfId="0" applyFont="1" applyFill="1" applyBorder="1" applyAlignment="1">
      <alignment wrapText="1"/>
    </xf>
    <xf numFmtId="0" fontId="4" fillId="0" borderId="10" xfId="70" applyNumberFormat="1" applyFont="1" applyFill="1" applyBorder="1" applyAlignment="1">
      <alignment horizontal="center" vertical="center" wrapText="1"/>
      <protection/>
    </xf>
    <xf numFmtId="3" fontId="4" fillId="0" borderId="10" xfId="70" applyNumberFormat="1" applyFont="1" applyFill="1" applyBorder="1" applyAlignment="1">
      <alignment horizontal="center" vertical="center" wrapText="1"/>
      <protection/>
    </xf>
    <xf numFmtId="3" fontId="19" fillId="0" borderId="0" xfId="70" applyNumberFormat="1" applyFont="1" applyFill="1" applyBorder="1" applyAlignment="1">
      <alignment horizontal="center" vertical="center" wrapText="1"/>
      <protection/>
    </xf>
    <xf numFmtId="180" fontId="3" fillId="0" borderId="14" xfId="42" applyNumberFormat="1" applyFont="1" applyFill="1" applyBorder="1" applyAlignment="1">
      <alignment/>
    </xf>
    <xf numFmtId="180" fontId="3" fillId="0" borderId="11" xfId="42" applyNumberFormat="1" applyFont="1" applyFill="1" applyBorder="1" applyAlignment="1">
      <alignment/>
    </xf>
    <xf numFmtId="180" fontId="4" fillId="0" borderId="11" xfId="42" applyNumberFormat="1" applyFont="1" applyFill="1" applyBorder="1" applyAlignment="1">
      <alignment/>
    </xf>
    <xf numFmtId="180" fontId="4" fillId="0" borderId="13" xfId="42" applyNumberFormat="1" applyFont="1" applyFill="1" applyBorder="1" applyAlignment="1">
      <alignment/>
    </xf>
    <xf numFmtId="0" fontId="3" fillId="0" borderId="20" xfId="0" applyFont="1" applyFill="1" applyBorder="1" applyAlignment="1">
      <alignment/>
    </xf>
    <xf numFmtId="0" fontId="7" fillId="0" borderId="0" xfId="0" applyFont="1" applyFill="1" applyAlignment="1">
      <alignment/>
    </xf>
    <xf numFmtId="43" fontId="3" fillId="0" borderId="14" xfId="42" applyFont="1" applyFill="1" applyBorder="1" applyAlignment="1">
      <alignment/>
    </xf>
    <xf numFmtId="43" fontId="3" fillId="0" borderId="11" xfId="42" applyFont="1" applyFill="1" applyBorder="1" applyAlignment="1">
      <alignment/>
    </xf>
    <xf numFmtId="43" fontId="4" fillId="0" borderId="11" xfId="42" applyFont="1" applyFill="1" applyBorder="1" applyAlignment="1">
      <alignment/>
    </xf>
    <xf numFmtId="43" fontId="3" fillId="0" borderId="11" xfId="42" applyFont="1" applyFill="1" applyBorder="1" applyAlignment="1">
      <alignment/>
    </xf>
    <xf numFmtId="180" fontId="4" fillId="0" borderId="11" xfId="42" applyNumberFormat="1" applyFont="1" applyFill="1" applyBorder="1" applyAlignment="1">
      <alignment/>
    </xf>
    <xf numFmtId="180" fontId="4" fillId="0" borderId="13" xfId="42" applyNumberFormat="1" applyFont="1" applyFill="1" applyBorder="1" applyAlignment="1">
      <alignment/>
    </xf>
    <xf numFmtId="180" fontId="3" fillId="0" borderId="11" xfId="42" applyNumberFormat="1" applyFont="1" applyFill="1" applyBorder="1" applyAlignment="1">
      <alignment/>
    </xf>
    <xf numFmtId="180" fontId="3" fillId="0" borderId="13" xfId="42" applyNumberFormat="1" applyFont="1" applyFill="1" applyBorder="1" applyAlignment="1">
      <alignment/>
    </xf>
    <xf numFmtId="43" fontId="3" fillId="0" borderId="13" xfId="42" applyFont="1" applyFill="1" applyBorder="1" applyAlignment="1">
      <alignment/>
    </xf>
    <xf numFmtId="180" fontId="3" fillId="0" borderId="14" xfId="42" applyNumberFormat="1" applyFont="1" applyFill="1" applyBorder="1" applyAlignment="1">
      <alignment horizontal="center" wrapText="1"/>
    </xf>
    <xf numFmtId="180" fontId="3" fillId="0" borderId="11" xfId="42" applyNumberFormat="1" applyFont="1" applyFill="1" applyBorder="1" applyAlignment="1">
      <alignment wrapText="1"/>
    </xf>
    <xf numFmtId="180" fontId="5" fillId="0" borderId="11" xfId="42" applyNumberFormat="1" applyFont="1" applyFill="1" applyBorder="1" applyAlignment="1">
      <alignment wrapText="1"/>
    </xf>
    <xf numFmtId="180" fontId="18" fillId="0" borderId="11" xfId="42" applyNumberFormat="1" applyFont="1" applyFill="1" applyBorder="1" applyAlignment="1">
      <alignment wrapText="1"/>
    </xf>
    <xf numFmtId="180" fontId="18" fillId="0" borderId="21" xfId="42" applyNumberFormat="1" applyFont="1" applyFill="1" applyBorder="1" applyAlignment="1">
      <alignment wrapText="1"/>
    </xf>
    <xf numFmtId="0" fontId="10" fillId="0" borderId="0" xfId="0" applyFont="1" applyFill="1" applyAlignment="1">
      <alignment/>
    </xf>
    <xf numFmtId="0" fontId="8" fillId="0" borderId="0" xfId="0" applyFont="1" applyFill="1" applyAlignment="1">
      <alignment/>
    </xf>
    <xf numFmtId="180" fontId="5" fillId="0" borderId="11" xfId="42" applyNumberFormat="1" applyFont="1" applyFill="1" applyBorder="1" applyAlignment="1">
      <alignment wrapText="1"/>
    </xf>
    <xf numFmtId="180" fontId="4" fillId="0" borderId="11" xfId="42" applyNumberFormat="1" applyFont="1" applyFill="1" applyBorder="1" applyAlignment="1">
      <alignment wrapText="1"/>
    </xf>
    <xf numFmtId="0" fontId="27" fillId="0" borderId="0" xfId="0" applyFont="1" applyFill="1" applyAlignment="1">
      <alignment/>
    </xf>
    <xf numFmtId="175" fontId="27" fillId="0" borderId="14" xfId="0" applyNumberFormat="1" applyFont="1" applyFill="1" applyBorder="1" applyAlignment="1">
      <alignment horizontal="center" vertical="center"/>
    </xf>
    <xf numFmtId="0" fontId="3" fillId="0" borderId="0" xfId="0" applyFont="1" applyFill="1" applyAlignment="1">
      <alignment vertical="center"/>
    </xf>
    <xf numFmtId="175" fontId="27" fillId="0" borderId="11" xfId="0" applyNumberFormat="1" applyFont="1" applyFill="1" applyBorder="1" applyAlignment="1" applyProtection="1">
      <alignment horizontal="center" vertical="center"/>
      <protection/>
    </xf>
    <xf numFmtId="175" fontId="27" fillId="0" borderId="11" xfId="0" applyNumberFormat="1" applyFont="1" applyFill="1" applyBorder="1" applyAlignment="1" applyProtection="1">
      <alignment vertical="center" wrapText="1"/>
      <protection/>
    </xf>
    <xf numFmtId="180" fontId="27" fillId="0" borderId="11" xfId="42" applyNumberFormat="1" applyFont="1" applyFill="1" applyBorder="1" applyAlignment="1" applyProtection="1">
      <alignment vertical="center"/>
      <protection/>
    </xf>
    <xf numFmtId="175" fontId="27" fillId="0" borderId="14" xfId="0" applyNumberFormat="1" applyFont="1" applyFill="1" applyBorder="1" applyAlignment="1" applyProtection="1">
      <alignment horizontal="center" vertical="center"/>
      <protection/>
    </xf>
    <xf numFmtId="180" fontId="27" fillId="0" borderId="14" xfId="42" applyNumberFormat="1" applyFont="1" applyFill="1" applyBorder="1" applyAlignment="1">
      <alignment horizontal="center" vertical="center"/>
    </xf>
    <xf numFmtId="175" fontId="15" fillId="0" borderId="11" xfId="0" applyNumberFormat="1" applyFont="1" applyFill="1" applyBorder="1" applyAlignment="1">
      <alignment horizontal="center" vertical="center"/>
    </xf>
    <xf numFmtId="175" fontId="15" fillId="0" borderId="11" xfId="0" applyNumberFormat="1" applyFont="1" applyFill="1" applyBorder="1" applyAlignment="1" applyProtection="1">
      <alignment horizontal="left" vertical="center"/>
      <protection/>
    </xf>
    <xf numFmtId="180" fontId="15" fillId="0" borderId="11" xfId="42" applyNumberFormat="1" applyFont="1" applyFill="1" applyBorder="1" applyAlignment="1">
      <alignment/>
    </xf>
    <xf numFmtId="175" fontId="27" fillId="0" borderId="11" xfId="0" applyNumberFormat="1" applyFont="1" applyFill="1" applyBorder="1" applyAlignment="1">
      <alignment horizontal="center" vertical="center"/>
    </xf>
    <xf numFmtId="180" fontId="15" fillId="0" borderId="11" xfId="42" applyNumberFormat="1" applyFont="1" applyFill="1" applyBorder="1" applyAlignment="1">
      <alignment vertical="center" wrapText="1"/>
    </xf>
    <xf numFmtId="175" fontId="27" fillId="0" borderId="13" xfId="0" applyNumberFormat="1" applyFont="1" applyFill="1" applyBorder="1" applyAlignment="1">
      <alignment horizontal="center" vertical="center"/>
    </xf>
    <xf numFmtId="175" fontId="27" fillId="0" borderId="13" xfId="0" applyNumberFormat="1" applyFont="1" applyFill="1" applyBorder="1" applyAlignment="1" applyProtection="1">
      <alignment vertical="center" wrapText="1"/>
      <protection/>
    </xf>
    <xf numFmtId="180" fontId="27" fillId="0" borderId="13" xfId="42" applyNumberFormat="1" applyFont="1" applyFill="1" applyBorder="1" applyAlignment="1" applyProtection="1">
      <alignment vertical="center"/>
      <protection/>
    </xf>
    <xf numFmtId="180" fontId="15" fillId="0" borderId="13" xfId="42" applyNumberFormat="1" applyFont="1" applyFill="1" applyBorder="1" applyAlignment="1">
      <alignment/>
    </xf>
    <xf numFmtId="180" fontId="19" fillId="0" borderId="11" xfId="42" applyNumberFormat="1" applyFont="1" applyFill="1" applyBorder="1" applyAlignment="1">
      <alignment/>
    </xf>
    <xf numFmtId="180" fontId="19" fillId="0" borderId="25" xfId="42" applyNumberFormat="1" applyFont="1" applyFill="1" applyBorder="1" applyAlignment="1">
      <alignment/>
    </xf>
    <xf numFmtId="175" fontId="11" fillId="0" borderId="14" xfId="69" applyNumberFormat="1" applyFont="1" applyFill="1" applyBorder="1" applyAlignment="1" applyProtection="1">
      <alignment horizontal="center" vertical="center"/>
      <protection/>
    </xf>
    <xf numFmtId="175" fontId="11" fillId="0" borderId="14" xfId="69" applyNumberFormat="1" applyFont="1" applyFill="1" applyBorder="1" applyAlignment="1">
      <alignment horizontal="center" vertical="center"/>
      <protection/>
    </xf>
    <xf numFmtId="180" fontId="11" fillId="0" borderId="14" xfId="42" applyNumberFormat="1" applyFont="1" applyFill="1" applyBorder="1" applyAlignment="1">
      <alignment horizontal="center" vertical="center"/>
    </xf>
    <xf numFmtId="0" fontId="3" fillId="0" borderId="0" xfId="69" applyFont="1" applyFill="1" applyAlignment="1">
      <alignment vertical="center"/>
      <protection/>
    </xf>
    <xf numFmtId="175" fontId="19" fillId="0" borderId="11" xfId="69" applyNumberFormat="1" applyFont="1" applyFill="1" applyBorder="1" applyAlignment="1">
      <alignment horizontal="center" vertical="center"/>
      <protection/>
    </xf>
    <xf numFmtId="175" fontId="19" fillId="0" borderId="11" xfId="69" applyNumberFormat="1" applyFont="1" applyFill="1" applyBorder="1" applyAlignment="1" applyProtection="1">
      <alignment horizontal="left" vertical="center"/>
      <protection/>
    </xf>
    <xf numFmtId="175" fontId="19" fillId="0" borderId="25" xfId="69" applyNumberFormat="1" applyFont="1" applyFill="1" applyBorder="1" applyAlignment="1" applyProtection="1">
      <alignment horizontal="left" vertical="center"/>
      <protection/>
    </xf>
    <xf numFmtId="175" fontId="19" fillId="0" borderId="13" xfId="69" applyNumberFormat="1" applyFont="1" applyFill="1" applyBorder="1" applyAlignment="1">
      <alignment horizontal="center" vertical="center"/>
      <protection/>
    </xf>
    <xf numFmtId="175" fontId="19" fillId="0" borderId="13" xfId="69" applyNumberFormat="1" applyFont="1" applyFill="1" applyBorder="1" applyAlignment="1" applyProtection="1">
      <alignment horizontal="left" vertical="center"/>
      <protection/>
    </xf>
    <xf numFmtId="180" fontId="19" fillId="0" borderId="13" xfId="42" applyNumberFormat="1" applyFont="1" applyFill="1" applyBorder="1" applyAlignment="1">
      <alignment/>
    </xf>
    <xf numFmtId="180" fontId="5" fillId="0" borderId="0" xfId="42" applyNumberFormat="1" applyFont="1" applyFill="1" applyAlignment="1">
      <alignment horizontal="center" vertical="center" wrapText="1"/>
    </xf>
    <xf numFmtId="180" fontId="5" fillId="0" borderId="0" xfId="69" applyNumberFormat="1" applyFont="1" applyFill="1" applyAlignment="1">
      <alignment horizontal="center" vertical="center" wrapText="1"/>
      <protection/>
    </xf>
    <xf numFmtId="0" fontId="10" fillId="0" borderId="11" xfId="0" applyFont="1" applyBorder="1" applyAlignment="1">
      <alignment horizontal="center"/>
    </xf>
    <xf numFmtId="0" fontId="10" fillId="0" borderId="11" xfId="60" applyFont="1" applyBorder="1">
      <alignment/>
      <protection/>
    </xf>
    <xf numFmtId="0" fontId="10" fillId="0" borderId="11" xfId="0" applyFont="1" applyBorder="1" applyAlignment="1">
      <alignment/>
    </xf>
    <xf numFmtId="0" fontId="10" fillId="0" borderId="13" xfId="0" applyFont="1" applyBorder="1" applyAlignment="1">
      <alignment horizontal="center"/>
    </xf>
    <xf numFmtId="0" fontId="10" fillId="0" borderId="13" xfId="0" applyFont="1" applyBorder="1" applyAlignment="1">
      <alignment/>
    </xf>
    <xf numFmtId="0" fontId="3" fillId="0" borderId="14" xfId="0" applyFont="1" applyFill="1" applyBorder="1" applyAlignment="1">
      <alignment/>
    </xf>
    <xf numFmtId="3" fontId="3" fillId="0" borderId="14" xfId="0" applyNumberFormat="1" applyFont="1" applyFill="1" applyBorder="1" applyAlignment="1">
      <alignment/>
    </xf>
    <xf numFmtId="0" fontId="4" fillId="0" borderId="11" xfId="60" applyFont="1" applyBorder="1">
      <alignment/>
      <protection/>
    </xf>
    <xf numFmtId="0" fontId="4" fillId="0" borderId="11" xfId="0" applyFont="1" applyBorder="1" applyAlignment="1">
      <alignment/>
    </xf>
    <xf numFmtId="0" fontId="4" fillId="0" borderId="13" xfId="0" applyFont="1" applyBorder="1" applyAlignment="1">
      <alignment/>
    </xf>
    <xf numFmtId="180" fontId="4" fillId="0" borderId="11" xfId="42" applyNumberFormat="1" applyFont="1" applyBorder="1" applyAlignment="1">
      <alignment/>
    </xf>
    <xf numFmtId="180" fontId="4" fillId="0" borderId="13" xfId="42" applyNumberFormat="1" applyFont="1" applyBorder="1" applyAlignment="1">
      <alignment/>
    </xf>
    <xf numFmtId="0" fontId="3" fillId="0" borderId="26" xfId="60" applyFont="1" applyFill="1" applyBorder="1" applyAlignment="1">
      <alignment horizontal="center"/>
      <protection/>
    </xf>
    <xf numFmtId="0" fontId="3" fillId="0" borderId="14" xfId="60" applyFont="1" applyFill="1" applyBorder="1">
      <alignment/>
      <protection/>
    </xf>
    <xf numFmtId="0" fontId="4" fillId="0" borderId="27" xfId="0" applyFont="1" applyBorder="1" applyAlignment="1">
      <alignment horizontal="center"/>
    </xf>
    <xf numFmtId="0" fontId="4" fillId="0" borderId="28" xfId="0" applyFont="1" applyBorder="1" applyAlignment="1">
      <alignment horizontal="center"/>
    </xf>
    <xf numFmtId="3" fontId="3" fillId="0" borderId="14" xfId="60" applyNumberFormat="1" applyFont="1" applyFill="1" applyBorder="1">
      <alignment/>
      <protection/>
    </xf>
    <xf numFmtId="0" fontId="7" fillId="0" borderId="0" xfId="60" applyFont="1" applyFill="1">
      <alignment/>
      <protection/>
    </xf>
    <xf numFmtId="0" fontId="11" fillId="0" borderId="0" xfId="0" applyFont="1" applyFill="1" applyAlignment="1">
      <alignment horizontal="right"/>
    </xf>
    <xf numFmtId="0" fontId="11" fillId="0" borderId="0" xfId="0" applyFont="1" applyFill="1" applyAlignment="1">
      <alignment horizontal="left" vertical="center"/>
    </xf>
    <xf numFmtId="0" fontId="11" fillId="0" borderId="0" xfId="0" applyFont="1" applyFill="1" applyAlignment="1">
      <alignment horizontal="left"/>
    </xf>
    <xf numFmtId="0" fontId="9" fillId="0" borderId="0" xfId="0" applyFont="1" applyFill="1" applyAlignment="1">
      <alignment horizontal="centerContinuous"/>
    </xf>
    <xf numFmtId="0" fontId="6" fillId="0" borderId="0" xfId="0" applyFont="1" applyFill="1" applyAlignment="1">
      <alignment horizontal="centerContinuous"/>
    </xf>
    <xf numFmtId="180" fontId="16" fillId="0" borderId="11" xfId="42" applyNumberFormat="1" applyFont="1" applyFill="1" applyBorder="1" applyAlignment="1">
      <alignment/>
    </xf>
    <xf numFmtId="180" fontId="4" fillId="0" borderId="11" xfId="42" applyNumberFormat="1" applyFont="1" applyFill="1" applyBorder="1" applyAlignment="1">
      <alignment/>
    </xf>
    <xf numFmtId="0" fontId="27" fillId="0" borderId="0" xfId="0" applyFont="1" applyFill="1" applyAlignment="1">
      <alignment horizontal="center"/>
    </xf>
    <xf numFmtId="0" fontId="3" fillId="0" borderId="11" xfId="0" applyFont="1" applyFill="1" applyBorder="1" applyAlignment="1" quotePrefix="1">
      <alignment horizontal="center"/>
    </xf>
    <xf numFmtId="180" fontId="27" fillId="0" borderId="0" xfId="44" applyNumberFormat="1" applyFont="1" applyFill="1" applyAlignment="1">
      <alignment horizontal="right"/>
    </xf>
    <xf numFmtId="0" fontId="16" fillId="0" borderId="0" xfId="0" applyFont="1" applyFill="1" applyAlignment="1">
      <alignment/>
    </xf>
    <xf numFmtId="0" fontId="9" fillId="0" borderId="0" xfId="0" applyFont="1" applyFill="1" applyAlignment="1">
      <alignment horizontal="centerContinuous" wrapText="1"/>
    </xf>
    <xf numFmtId="180" fontId="3" fillId="0" borderId="14" xfId="42" applyNumberFormat="1" applyFont="1" applyBorder="1" applyAlignment="1">
      <alignment/>
    </xf>
    <xf numFmtId="0" fontId="19" fillId="0" borderId="0" xfId="0" applyFont="1" applyFill="1" applyAlignment="1">
      <alignment/>
    </xf>
    <xf numFmtId="175" fontId="27" fillId="0" borderId="10" xfId="0" applyNumberFormat="1" applyFont="1" applyFill="1" applyBorder="1" applyAlignment="1">
      <alignment horizontal="center" vertical="center" wrapText="1"/>
    </xf>
    <xf numFmtId="0" fontId="27" fillId="0" borderId="0" xfId="0" applyFont="1" applyFill="1" applyAlignment="1">
      <alignment/>
    </xf>
    <xf numFmtId="175" fontId="35" fillId="0" borderId="10" xfId="0" applyNumberFormat="1" applyFont="1" applyFill="1" applyBorder="1" applyAlignment="1" applyProtection="1">
      <alignment horizontal="center" vertical="center" wrapText="1"/>
      <protection/>
    </xf>
    <xf numFmtId="175" fontId="35" fillId="0" borderId="10" xfId="0" applyNumberFormat="1" applyFont="1" applyFill="1" applyBorder="1" applyAlignment="1">
      <alignment horizontal="center" vertical="center" wrapText="1"/>
    </xf>
    <xf numFmtId="0" fontId="27" fillId="0" borderId="0" xfId="69" applyFont="1" applyFill="1">
      <alignment/>
      <protection/>
    </xf>
    <xf numFmtId="175" fontId="27" fillId="0" borderId="15" xfId="69" applyNumberFormat="1" applyFont="1" applyFill="1" applyBorder="1" applyAlignment="1">
      <alignment horizontal="center" vertical="center" wrapText="1"/>
      <protection/>
    </xf>
    <xf numFmtId="175" fontId="35" fillId="0" borderId="10" xfId="69" applyNumberFormat="1" applyFont="1" applyFill="1" applyBorder="1" applyAlignment="1" applyProtection="1">
      <alignment horizontal="center" vertical="center" wrapText="1"/>
      <protection/>
    </xf>
    <xf numFmtId="175" fontId="35" fillId="0" borderId="10" xfId="69" applyNumberFormat="1" applyFont="1" applyFill="1" applyBorder="1" applyAlignment="1">
      <alignment horizontal="center" vertical="center" wrapText="1"/>
      <protection/>
    </xf>
    <xf numFmtId="180" fontId="3" fillId="0" borderId="22" xfId="42" applyNumberFormat="1" applyFont="1" applyFill="1" applyBorder="1" applyAlignment="1">
      <alignment/>
    </xf>
    <xf numFmtId="180" fontId="10" fillId="0" borderId="0" xfId="42" applyNumberFormat="1" applyFont="1" applyFill="1" applyAlignment="1">
      <alignment/>
    </xf>
    <xf numFmtId="0" fontId="3" fillId="0" borderId="15" xfId="0" applyFont="1" applyFill="1" applyBorder="1" applyAlignment="1">
      <alignment horizontal="center" vertical="center"/>
    </xf>
    <xf numFmtId="0" fontId="3" fillId="0" borderId="17"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30"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xf>
    <xf numFmtId="0" fontId="11" fillId="0" borderId="33"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34" xfId="0" applyFont="1" applyFill="1" applyBorder="1" applyAlignment="1">
      <alignment horizontal="center" vertical="center"/>
    </xf>
    <xf numFmtId="0" fontId="7" fillId="0" borderId="35" xfId="0" applyFont="1" applyFill="1" applyBorder="1" applyAlignment="1">
      <alignment horizontal="center"/>
    </xf>
    <xf numFmtId="0" fontId="7" fillId="0" borderId="14" xfId="0" applyFont="1" applyFill="1" applyBorder="1" applyAlignment="1">
      <alignment/>
    </xf>
    <xf numFmtId="3" fontId="7" fillId="0" borderId="14" xfId="0" applyNumberFormat="1" applyFont="1" applyFill="1" applyBorder="1" applyAlignment="1">
      <alignment/>
    </xf>
    <xf numFmtId="4" fontId="7" fillId="0" borderId="14" xfId="0" applyNumberFormat="1" applyFont="1" applyFill="1" applyBorder="1" applyAlignment="1">
      <alignment/>
    </xf>
    <xf numFmtId="4" fontId="7" fillId="0" borderId="36" xfId="0" applyNumberFormat="1" applyFont="1" applyFill="1" applyBorder="1" applyAlignment="1">
      <alignment/>
    </xf>
    <xf numFmtId="0" fontId="10" fillId="0" borderId="37" xfId="0" applyFont="1" applyFill="1" applyBorder="1" applyAlignment="1">
      <alignment horizontal="center"/>
    </xf>
    <xf numFmtId="0" fontId="10" fillId="0" borderId="11" xfId="0" applyFont="1" applyFill="1" applyBorder="1" applyAlignment="1">
      <alignment/>
    </xf>
    <xf numFmtId="3" fontId="10" fillId="0" borderId="11" xfId="0" applyNumberFormat="1" applyFont="1" applyFill="1" applyBorder="1" applyAlignment="1">
      <alignment/>
    </xf>
    <xf numFmtId="4" fontId="10" fillId="0" borderId="11" xfId="0" applyNumberFormat="1" applyFont="1" applyFill="1" applyBorder="1" applyAlignment="1">
      <alignment/>
    </xf>
    <xf numFmtId="4" fontId="10" fillId="0" borderId="38" xfId="0" applyNumberFormat="1" applyFont="1" applyFill="1" applyBorder="1" applyAlignment="1">
      <alignment/>
    </xf>
    <xf numFmtId="0" fontId="8" fillId="0" borderId="37" xfId="0" applyFont="1" applyFill="1" applyBorder="1" applyAlignment="1">
      <alignment horizontal="center"/>
    </xf>
    <xf numFmtId="0" fontId="8" fillId="0" borderId="11" xfId="0" applyFont="1" applyFill="1" applyBorder="1" applyAlignment="1">
      <alignment/>
    </xf>
    <xf numFmtId="3" fontId="8" fillId="0" borderId="11" xfId="0" applyNumberFormat="1" applyFont="1" applyFill="1" applyBorder="1" applyAlignment="1">
      <alignment/>
    </xf>
    <xf numFmtId="4" fontId="8" fillId="0" borderId="11" xfId="0" applyNumberFormat="1" applyFont="1" applyFill="1" applyBorder="1" applyAlignment="1">
      <alignment/>
    </xf>
    <xf numFmtId="4" fontId="8" fillId="0" borderId="38" xfId="0" applyNumberFormat="1" applyFont="1" applyFill="1" applyBorder="1" applyAlignment="1">
      <alignment/>
    </xf>
    <xf numFmtId="0" fontId="8" fillId="0" borderId="11" xfId="0" applyFont="1" applyFill="1" applyBorder="1" applyAlignment="1">
      <alignment horizontal="left"/>
    </xf>
    <xf numFmtId="0" fontId="10" fillId="0" borderId="39" xfId="0" applyFont="1" applyFill="1" applyBorder="1" applyAlignment="1">
      <alignment horizontal="center"/>
    </xf>
    <xf numFmtId="0" fontId="10" fillId="0" borderId="40" xfId="0" applyFont="1" applyFill="1" applyBorder="1" applyAlignment="1">
      <alignment/>
    </xf>
    <xf numFmtId="0" fontId="10" fillId="0" borderId="41" xfId="0" applyFont="1" applyFill="1" applyBorder="1" applyAlignment="1">
      <alignment/>
    </xf>
    <xf numFmtId="3" fontId="22" fillId="0" borderId="11" xfId="0" applyNumberFormat="1" applyFont="1" applyFill="1" applyBorder="1" applyAlignment="1">
      <alignment/>
    </xf>
    <xf numFmtId="3" fontId="6" fillId="0" borderId="11" xfId="0" applyNumberFormat="1" applyFont="1" applyFill="1" applyBorder="1" applyAlignment="1">
      <alignment/>
    </xf>
    <xf numFmtId="3" fontId="22" fillId="0" borderId="38" xfId="0" applyNumberFormat="1" applyFont="1" applyFill="1" applyBorder="1" applyAlignment="1">
      <alignment/>
    </xf>
    <xf numFmtId="186" fontId="49" fillId="0" borderId="11" xfId="0" applyNumberFormat="1" applyFont="1" applyFill="1" applyBorder="1" applyAlignment="1">
      <alignment/>
    </xf>
    <xf numFmtId="3" fontId="9" fillId="0" borderId="11" xfId="0" applyNumberFormat="1" applyFont="1" applyFill="1" applyBorder="1" applyAlignment="1">
      <alignment/>
    </xf>
    <xf numFmtId="3" fontId="9" fillId="0" borderId="38" xfId="0" applyNumberFormat="1" applyFont="1" applyFill="1" applyBorder="1" applyAlignment="1">
      <alignment/>
    </xf>
    <xf numFmtId="0" fontId="4" fillId="0" borderId="11" xfId="0" applyNumberFormat="1" applyFont="1" applyFill="1" applyBorder="1" applyAlignment="1">
      <alignment/>
    </xf>
    <xf numFmtId="0" fontId="5" fillId="0" borderId="11" xfId="0" applyNumberFormat="1" applyFont="1" applyFill="1" applyBorder="1" applyAlignment="1">
      <alignment/>
    </xf>
    <xf numFmtId="0" fontId="4" fillId="0" borderId="11" xfId="0" applyNumberFormat="1" applyFont="1" applyFill="1" applyBorder="1" applyAlignment="1">
      <alignment/>
    </xf>
    <xf numFmtId="0" fontId="37" fillId="0" borderId="11" xfId="0" applyFont="1" applyFill="1" applyBorder="1" applyAlignment="1">
      <alignment vertical="center" wrapText="1"/>
    </xf>
    <xf numFmtId="0" fontId="9" fillId="0" borderId="14" xfId="0" applyFont="1" applyFill="1" applyBorder="1" applyAlignment="1">
      <alignment/>
    </xf>
    <xf numFmtId="3" fontId="9" fillId="0" borderId="36" xfId="0" applyNumberFormat="1" applyFont="1" applyFill="1" applyBorder="1" applyAlignment="1">
      <alignment horizontal="right"/>
    </xf>
    <xf numFmtId="0" fontId="6" fillId="0" borderId="11" xfId="0" applyFont="1" applyFill="1" applyBorder="1" applyAlignment="1">
      <alignment/>
    </xf>
    <xf numFmtId="0" fontId="9" fillId="0" borderId="37" xfId="0" applyFont="1" applyFill="1" applyBorder="1" applyAlignment="1">
      <alignment horizontal="center"/>
    </xf>
    <xf numFmtId="0" fontId="9" fillId="0" borderId="11" xfId="0" applyFont="1" applyFill="1" applyBorder="1" applyAlignment="1">
      <alignment/>
    </xf>
    <xf numFmtId="3" fontId="9" fillId="0" borderId="38" xfId="0" applyNumberFormat="1" applyFont="1" applyFill="1" applyBorder="1" applyAlignment="1">
      <alignment horizontal="right"/>
    </xf>
    <xf numFmtId="0" fontId="22" fillId="0" borderId="11" xfId="0" applyFont="1" applyFill="1" applyBorder="1" applyAlignment="1">
      <alignment/>
    </xf>
    <xf numFmtId="3" fontId="22" fillId="0" borderId="38" xfId="0" applyNumberFormat="1" applyFont="1" applyFill="1" applyBorder="1" applyAlignment="1">
      <alignment horizontal="right"/>
    </xf>
    <xf numFmtId="172" fontId="22" fillId="0" borderId="11" xfId="71" applyNumberFormat="1" applyFont="1" applyFill="1" applyBorder="1" applyAlignment="1">
      <alignment vertical="center" wrapText="1"/>
      <protection/>
    </xf>
    <xf numFmtId="172" fontId="9" fillId="0" borderId="11" xfId="71" applyNumberFormat="1" applyFont="1" applyFill="1" applyBorder="1" applyAlignment="1">
      <alignment vertical="center" wrapText="1"/>
      <protection/>
    </xf>
    <xf numFmtId="0" fontId="9" fillId="0" borderId="11" xfId="0" applyFont="1" applyFill="1" applyBorder="1" applyAlignment="1">
      <alignment horizontal="left" vertical="center" wrapText="1"/>
    </xf>
    <xf numFmtId="3" fontId="9" fillId="0" borderId="38" xfId="0" applyNumberFormat="1" applyFont="1" applyFill="1" applyBorder="1" applyAlignment="1">
      <alignment horizontal="right" vertical="center" wrapText="1"/>
    </xf>
    <xf numFmtId="0" fontId="6" fillId="0" borderId="11" xfId="0" applyFont="1" applyFill="1" applyBorder="1" applyAlignment="1">
      <alignment/>
    </xf>
    <xf numFmtId="3" fontId="6" fillId="0" borderId="38" xfId="0" applyNumberFormat="1" applyFont="1" applyFill="1" applyBorder="1" applyAlignment="1">
      <alignment horizontal="right"/>
    </xf>
    <xf numFmtId="172" fontId="6" fillId="0" borderId="11" xfId="71" applyNumberFormat="1" applyFont="1" applyFill="1" applyBorder="1" applyAlignment="1">
      <alignment vertical="center" wrapText="1"/>
      <protection/>
    </xf>
    <xf numFmtId="2" fontId="3" fillId="0" borderId="11" xfId="0" applyNumberFormat="1" applyFont="1" applyFill="1" applyBorder="1" applyAlignment="1">
      <alignment wrapText="1"/>
    </xf>
    <xf numFmtId="3" fontId="9" fillId="0" borderId="38" xfId="0" applyNumberFormat="1" applyFont="1" applyFill="1" applyBorder="1" applyAlignment="1">
      <alignment horizontal="right"/>
    </xf>
    <xf numFmtId="0" fontId="9" fillId="0" borderId="11" xfId="0" applyFont="1" applyFill="1" applyBorder="1" applyAlignment="1">
      <alignment vertical="center" wrapText="1"/>
    </xf>
    <xf numFmtId="0" fontId="9" fillId="0" borderId="33" xfId="0" applyFont="1" applyBorder="1" applyAlignment="1">
      <alignment horizontal="center" vertical="center"/>
    </xf>
    <xf numFmtId="0" fontId="9" fillId="0" borderId="35" xfId="0" applyFont="1" applyFill="1" applyBorder="1" applyAlignment="1">
      <alignment horizontal="center"/>
    </xf>
    <xf numFmtId="0" fontId="9" fillId="0" borderId="19" xfId="0" applyFont="1" applyFill="1" applyBorder="1" applyAlignment="1">
      <alignment/>
    </xf>
    <xf numFmtId="49" fontId="9" fillId="0" borderId="11" xfId="44" applyNumberFormat="1" applyFont="1" applyFill="1" applyBorder="1" applyAlignment="1">
      <alignment horizontal="left" wrapText="1"/>
    </xf>
    <xf numFmtId="0" fontId="7" fillId="0" borderId="0" xfId="0" applyFont="1" applyAlignment="1">
      <alignment horizontal="centerContinuous"/>
    </xf>
    <xf numFmtId="0" fontId="7" fillId="0" borderId="0" xfId="0" applyFont="1" applyAlignment="1" quotePrefix="1">
      <alignment horizontal="centerContinuous"/>
    </xf>
    <xf numFmtId="3" fontId="4" fillId="0" borderId="0" xfId="0" applyNumberFormat="1" applyFont="1" applyAlignment="1">
      <alignment horizontal="centerContinuous"/>
    </xf>
    <xf numFmtId="0" fontId="8" fillId="0" borderId="0" xfId="0" applyFont="1" applyAlignment="1">
      <alignment horizontal="left"/>
    </xf>
    <xf numFmtId="3" fontId="10" fillId="0" borderId="0" xfId="0" applyNumberFormat="1" applyFont="1" applyAlignment="1">
      <alignment/>
    </xf>
    <xf numFmtId="3" fontId="8" fillId="0" borderId="0" xfId="0" applyNumberFormat="1" applyFont="1" applyBorder="1" applyAlignment="1">
      <alignment horizontal="center"/>
    </xf>
    <xf numFmtId="3" fontId="8" fillId="0" borderId="0" xfId="0" applyNumberFormat="1" applyFont="1" applyBorder="1" applyAlignment="1">
      <alignment horizontal="right"/>
    </xf>
    <xf numFmtId="0" fontId="6" fillId="0" borderId="0" xfId="0" applyFont="1" applyAlignment="1">
      <alignment/>
    </xf>
    <xf numFmtId="0" fontId="9" fillId="0" borderId="0" xfId="0" applyFont="1" applyAlignment="1">
      <alignment vertical="center"/>
    </xf>
    <xf numFmtId="0" fontId="9" fillId="0" borderId="0" xfId="0" applyFont="1" applyFill="1" applyAlignment="1">
      <alignment/>
    </xf>
    <xf numFmtId="0" fontId="9" fillId="0" borderId="0" xfId="0" applyFont="1" applyAlignment="1">
      <alignment/>
    </xf>
    <xf numFmtId="0" fontId="22" fillId="0" borderId="0" xfId="0" applyFont="1" applyAlignment="1">
      <alignment/>
    </xf>
    <xf numFmtId="0" fontId="6" fillId="0" borderId="0" xfId="0" applyFont="1" applyAlignment="1">
      <alignment vertical="center"/>
    </xf>
    <xf numFmtId="0" fontId="22" fillId="0" borderId="0" xfId="0" applyFont="1" applyAlignment="1">
      <alignment/>
    </xf>
    <xf numFmtId="0" fontId="6" fillId="0" borderId="0" xfId="0" applyFont="1" applyAlignment="1">
      <alignment vertical="center" wrapText="1"/>
    </xf>
    <xf numFmtId="0" fontId="51" fillId="0" borderId="0" xfId="0" applyFont="1" applyAlignment="1">
      <alignment/>
    </xf>
    <xf numFmtId="0" fontId="9" fillId="0" borderId="10" xfId="0" applyFont="1" applyBorder="1" applyAlignment="1">
      <alignment horizontal="center" vertical="center"/>
    </xf>
    <xf numFmtId="0" fontId="11" fillId="0" borderId="33" xfId="0" applyFont="1" applyBorder="1" applyAlignment="1">
      <alignment horizontal="center" vertical="center"/>
    </xf>
    <xf numFmtId="0" fontId="11" fillId="0" borderId="10" xfId="0" applyFont="1" applyBorder="1" applyAlignment="1">
      <alignment horizontal="center" vertical="center"/>
    </xf>
    <xf numFmtId="0" fontId="11" fillId="0" borderId="10" xfId="0" applyFont="1" applyBorder="1" applyAlignment="1" quotePrefix="1">
      <alignment horizontal="center" vertical="center"/>
    </xf>
    <xf numFmtId="0" fontId="19" fillId="0" borderId="10" xfId="0" applyFont="1" applyBorder="1" applyAlignment="1" quotePrefix="1">
      <alignment horizontal="center" vertical="center"/>
    </xf>
    <xf numFmtId="0" fontId="11" fillId="0" borderId="34" xfId="0" applyFont="1" applyBorder="1" applyAlignment="1" quotePrefix="1">
      <alignment horizontal="center" vertical="center"/>
    </xf>
    <xf numFmtId="3" fontId="9" fillId="0" borderId="10" xfId="0" applyNumberFormat="1" applyFont="1" applyBorder="1" applyAlignment="1">
      <alignment vertical="center"/>
    </xf>
    <xf numFmtId="3" fontId="9" fillId="0" borderId="34" xfId="0" applyNumberFormat="1" applyFont="1" applyBorder="1" applyAlignment="1">
      <alignment vertical="center"/>
    </xf>
    <xf numFmtId="0" fontId="9" fillId="0" borderId="10" xfId="0" applyFont="1" applyBorder="1" applyAlignment="1">
      <alignment vertical="center"/>
    </xf>
    <xf numFmtId="0" fontId="22" fillId="0" borderId="33" xfId="0" applyFont="1" applyBorder="1" applyAlignment="1">
      <alignment horizontal="center" vertical="center"/>
    </xf>
    <xf numFmtId="0" fontId="22" fillId="0" borderId="10" xfId="0" applyFont="1" applyBorder="1" applyAlignment="1">
      <alignment vertical="center"/>
    </xf>
    <xf numFmtId="3" fontId="22" fillId="0" borderId="10" xfId="0" applyNumberFormat="1" applyFont="1" applyBorder="1" applyAlignment="1">
      <alignment vertical="center"/>
    </xf>
    <xf numFmtId="3" fontId="22" fillId="0" borderId="34" xfId="0" applyNumberFormat="1" applyFont="1" applyBorder="1" applyAlignment="1">
      <alignment vertical="center"/>
    </xf>
    <xf numFmtId="0" fontId="9" fillId="0" borderId="10" xfId="0" applyFont="1" applyBorder="1" applyAlignment="1">
      <alignment vertical="center" wrapText="1"/>
    </xf>
    <xf numFmtId="0" fontId="9" fillId="0" borderId="42" xfId="0" applyFont="1" applyFill="1" applyBorder="1" applyAlignment="1">
      <alignment horizontal="center" vertical="center"/>
    </xf>
    <xf numFmtId="0" fontId="9" fillId="0" borderId="22" xfId="0" applyFont="1" applyFill="1" applyBorder="1" applyAlignment="1">
      <alignment horizontal="center"/>
    </xf>
    <xf numFmtId="0" fontId="3" fillId="0" borderId="25" xfId="0" applyFont="1" applyFill="1" applyBorder="1" applyAlignment="1">
      <alignment horizontal="center"/>
    </xf>
    <xf numFmtId="0" fontId="3" fillId="0" borderId="43" xfId="0" applyFont="1" applyFill="1" applyBorder="1" applyAlignment="1">
      <alignment/>
    </xf>
    <xf numFmtId="180" fontId="3" fillId="0" borderId="25" xfId="42" applyNumberFormat="1" applyFont="1" applyFill="1" applyBorder="1" applyAlignment="1">
      <alignment/>
    </xf>
    <xf numFmtId="43" fontId="3" fillId="0" borderId="25" xfId="42" applyFont="1" applyFill="1" applyBorder="1" applyAlignment="1">
      <alignment/>
    </xf>
    <xf numFmtId="0" fontId="9" fillId="0" borderId="23" xfId="0" applyFont="1" applyFill="1" applyBorder="1" applyAlignment="1">
      <alignment horizontal="center"/>
    </xf>
    <xf numFmtId="0" fontId="52" fillId="0" borderId="44" xfId="0" applyFont="1" applyFill="1" applyBorder="1" applyAlignment="1">
      <alignment horizontal="center"/>
    </xf>
    <xf numFmtId="0" fontId="52" fillId="0" borderId="15" xfId="0" applyFont="1" applyFill="1" applyBorder="1" applyAlignment="1">
      <alignment horizontal="center"/>
    </xf>
    <xf numFmtId="0" fontId="15" fillId="0" borderId="10" xfId="0" applyFont="1" applyFill="1" applyBorder="1" applyAlignment="1">
      <alignment horizontal="center"/>
    </xf>
    <xf numFmtId="0" fontId="53" fillId="0" borderId="10" xfId="0" applyFont="1" applyFill="1" applyBorder="1" applyAlignment="1">
      <alignment horizontal="center"/>
    </xf>
    <xf numFmtId="0" fontId="4" fillId="0" borderId="14" xfId="0" applyFont="1" applyFill="1" applyBorder="1" applyAlignment="1">
      <alignment/>
    </xf>
    <xf numFmtId="0" fontId="3" fillId="0" borderId="14" xfId="0" applyNumberFormat="1" applyFont="1" applyFill="1" applyBorder="1" applyAlignment="1">
      <alignment horizontal="left"/>
    </xf>
    <xf numFmtId="186" fontId="54" fillId="0" borderId="14" xfId="0" applyNumberFormat="1" applyFont="1" applyFill="1" applyBorder="1" applyAlignment="1">
      <alignment/>
    </xf>
    <xf numFmtId="0" fontId="9" fillId="0" borderId="11" xfId="0" applyFont="1" applyFill="1" applyBorder="1" applyAlignment="1">
      <alignment horizontal="center"/>
    </xf>
    <xf numFmtId="0" fontId="9" fillId="0" borderId="11" xfId="0" applyNumberFormat="1" applyFont="1" applyFill="1" applyBorder="1" applyAlignment="1">
      <alignment horizontal="left"/>
    </xf>
    <xf numFmtId="186" fontId="54" fillId="0" borderId="11" xfId="0" applyNumberFormat="1" applyFont="1" applyFill="1" applyBorder="1" applyAlignment="1">
      <alignment/>
    </xf>
    <xf numFmtId="0" fontId="3" fillId="0" borderId="11" xfId="0" applyNumberFormat="1" applyFont="1" applyFill="1" applyBorder="1" applyAlignment="1">
      <alignment/>
    </xf>
    <xf numFmtId="0" fontId="14" fillId="0" borderId="11" xfId="0" applyFont="1" applyFill="1" applyBorder="1" applyAlignment="1">
      <alignment horizontal="center"/>
    </xf>
    <xf numFmtId="186" fontId="55" fillId="0" borderId="11" xfId="0" applyNumberFormat="1" applyFont="1" applyFill="1" applyBorder="1" applyAlignment="1">
      <alignment/>
    </xf>
    <xf numFmtId="0" fontId="54" fillId="0" borderId="11" xfId="0" applyFont="1" applyFill="1" applyBorder="1" applyAlignment="1">
      <alignment horizontal="center"/>
    </xf>
    <xf numFmtId="0" fontId="5" fillId="0" borderId="11" xfId="0" applyNumberFormat="1" applyFont="1" applyFill="1" applyBorder="1" applyAlignment="1">
      <alignment/>
    </xf>
    <xf numFmtId="186" fontId="4" fillId="0" borderId="11" xfId="0" applyNumberFormat="1" applyFont="1" applyFill="1" applyBorder="1" applyAlignment="1">
      <alignment/>
    </xf>
    <xf numFmtId="186" fontId="14" fillId="0" borderId="11" xfId="0" applyNumberFormat="1" applyFont="1" applyFill="1" applyBorder="1" applyAlignment="1">
      <alignment/>
    </xf>
    <xf numFmtId="0" fontId="5" fillId="0" borderId="11" xfId="0" applyNumberFormat="1" applyFont="1" applyFill="1" applyBorder="1" applyAlignment="1">
      <alignment vertical="center" wrapText="1"/>
    </xf>
    <xf numFmtId="186" fontId="56" fillId="0" borderId="11" xfId="0" applyNumberFormat="1" applyFont="1" applyFill="1" applyBorder="1" applyAlignment="1">
      <alignment/>
    </xf>
    <xf numFmtId="186" fontId="55" fillId="0" borderId="11" xfId="0" applyNumberFormat="1" applyFont="1" applyFill="1" applyBorder="1" applyAlignment="1">
      <alignment vertical="center"/>
    </xf>
    <xf numFmtId="186" fontId="49" fillId="0" borderId="11" xfId="0" applyNumberFormat="1" applyFont="1" applyFill="1" applyBorder="1" applyAlignment="1">
      <alignment vertical="center"/>
    </xf>
    <xf numFmtId="0" fontId="3" fillId="0" borderId="11" xfId="0" applyNumberFormat="1" applyFont="1" applyFill="1" applyBorder="1" applyAlignment="1">
      <alignment/>
    </xf>
    <xf numFmtId="186" fontId="49" fillId="0" borderId="11" xfId="0" applyNumberFormat="1" applyFont="1" applyFill="1" applyBorder="1" applyAlignment="1">
      <alignment horizontal="right" vertical="center"/>
    </xf>
    <xf numFmtId="0" fontId="19" fillId="0" borderId="11" xfId="0" applyNumberFormat="1" applyFont="1" applyFill="1" applyBorder="1" applyAlignment="1">
      <alignment vertical="center" wrapText="1"/>
    </xf>
    <xf numFmtId="186" fontId="3" fillId="0" borderId="11" xfId="0" applyNumberFormat="1" applyFont="1" applyFill="1" applyBorder="1" applyAlignment="1">
      <alignment/>
    </xf>
    <xf numFmtId="0" fontId="0" fillId="0" borderId="11" xfId="0" applyFont="1" applyFill="1" applyBorder="1" applyAlignment="1">
      <alignment horizontal="center"/>
    </xf>
    <xf numFmtId="0" fontId="22" fillId="0" borderId="11" xfId="0" applyFont="1" applyFill="1" applyBorder="1" applyAlignment="1">
      <alignment horizontal="left" vertical="center" wrapText="1"/>
    </xf>
    <xf numFmtId="0" fontId="9" fillId="0" borderId="11" xfId="0" applyNumberFormat="1" applyFont="1" applyFill="1" applyBorder="1" applyAlignment="1">
      <alignment/>
    </xf>
    <xf numFmtId="3" fontId="51" fillId="0" borderId="11" xfId="0" applyNumberFormat="1" applyFont="1" applyFill="1" applyBorder="1" applyAlignment="1">
      <alignment/>
    </xf>
    <xf numFmtId="0" fontId="6" fillId="0" borderId="45" xfId="0" applyFont="1" applyFill="1" applyBorder="1" applyAlignment="1" quotePrefix="1">
      <alignment horizontal="center"/>
    </xf>
    <xf numFmtId="0" fontId="9" fillId="0" borderId="23" xfId="0" applyFont="1" applyFill="1" applyBorder="1" applyAlignment="1">
      <alignment horizontal="center" vertical="center"/>
    </xf>
    <xf numFmtId="0" fontId="9" fillId="0" borderId="33" xfId="0" applyFont="1" applyFill="1" applyBorder="1" applyAlignment="1">
      <alignment horizontal="center" vertical="center"/>
    </xf>
    <xf numFmtId="0" fontId="9" fillId="0" borderId="18" xfId="0" applyFont="1" applyFill="1" applyBorder="1" applyAlignment="1">
      <alignment horizontal="center" vertical="center"/>
    </xf>
    <xf numFmtId="3" fontId="9" fillId="0" borderId="10" xfId="0" applyNumberFormat="1" applyFont="1" applyFill="1" applyBorder="1" applyAlignment="1">
      <alignment horizontal="center" vertical="center"/>
    </xf>
    <xf numFmtId="3" fontId="9" fillId="0" borderId="10" xfId="0" applyNumberFormat="1" applyFont="1" applyFill="1" applyBorder="1" applyAlignment="1" quotePrefix="1">
      <alignment horizontal="center" vertical="center"/>
    </xf>
    <xf numFmtId="3" fontId="9" fillId="0" borderId="34" xfId="0" applyNumberFormat="1" applyFont="1" applyFill="1" applyBorder="1" applyAlignment="1" quotePrefix="1">
      <alignment horizontal="center" vertical="center"/>
    </xf>
    <xf numFmtId="3" fontId="9" fillId="0" borderId="14" xfId="0" applyNumberFormat="1" applyFont="1" applyFill="1" applyBorder="1" applyAlignment="1">
      <alignment/>
    </xf>
    <xf numFmtId="3" fontId="9" fillId="0" borderId="36" xfId="0" applyNumberFormat="1" applyFont="1" applyFill="1" applyBorder="1" applyAlignment="1">
      <alignment/>
    </xf>
    <xf numFmtId="0" fontId="9" fillId="0" borderId="20" xfId="0" applyFont="1" applyFill="1" applyBorder="1" applyAlignment="1">
      <alignment/>
    </xf>
    <xf numFmtId="0" fontId="22" fillId="0" borderId="37" xfId="0" applyFont="1" applyFill="1" applyBorder="1" applyAlignment="1">
      <alignment horizontal="center"/>
    </xf>
    <xf numFmtId="0" fontId="22" fillId="0" borderId="20" xfId="0" applyFont="1" applyFill="1" applyBorder="1" applyAlignment="1">
      <alignment/>
    </xf>
    <xf numFmtId="0" fontId="6" fillId="0" borderId="37" xfId="0" applyFont="1" applyFill="1" applyBorder="1" applyAlignment="1">
      <alignment horizontal="center"/>
    </xf>
    <xf numFmtId="0" fontId="6" fillId="0" borderId="37" xfId="0" applyFont="1" applyFill="1" applyBorder="1" applyAlignment="1">
      <alignment horizontal="center" vertical="center" wrapText="1"/>
    </xf>
    <xf numFmtId="0" fontId="5" fillId="0" borderId="20" xfId="0" applyFont="1" applyFill="1" applyBorder="1" applyAlignment="1">
      <alignment horizontal="left" vertical="center" wrapText="1"/>
    </xf>
    <xf numFmtId="3" fontId="6" fillId="0" borderId="11" xfId="0" applyNumberFormat="1" applyFont="1" applyFill="1" applyBorder="1" applyAlignment="1">
      <alignment vertical="center"/>
    </xf>
    <xf numFmtId="3" fontId="9" fillId="0" borderId="11" xfId="0" applyNumberFormat="1" applyFont="1" applyFill="1" applyBorder="1" applyAlignment="1">
      <alignment vertical="center"/>
    </xf>
    <xf numFmtId="3" fontId="9" fillId="0" borderId="38" xfId="0" applyNumberFormat="1" applyFont="1" applyFill="1" applyBorder="1" applyAlignment="1">
      <alignment vertical="center"/>
    </xf>
    <xf numFmtId="0" fontId="22" fillId="0" borderId="43" xfId="0" applyFont="1" applyFill="1" applyBorder="1" applyAlignment="1">
      <alignment vertical="center" wrapText="1"/>
    </xf>
    <xf numFmtId="0" fontId="6" fillId="0" borderId="46" xfId="0" applyFont="1" applyFill="1" applyBorder="1" applyAlignment="1">
      <alignment horizontal="center"/>
    </xf>
    <xf numFmtId="3" fontId="9" fillId="0" borderId="25" xfId="0" applyNumberFormat="1" applyFont="1" applyFill="1" applyBorder="1" applyAlignment="1">
      <alignment/>
    </xf>
    <xf numFmtId="3" fontId="6" fillId="0" borderId="25" xfId="0" applyNumberFormat="1" applyFont="1" applyFill="1" applyBorder="1" applyAlignment="1">
      <alignment/>
    </xf>
    <xf numFmtId="3" fontId="9" fillId="0" borderId="47" xfId="0" applyNumberFormat="1" applyFont="1" applyFill="1" applyBorder="1" applyAlignment="1">
      <alignment/>
    </xf>
    <xf numFmtId="0" fontId="6" fillId="0" borderId="46" xfId="0" applyFont="1" applyFill="1" applyBorder="1" applyAlignment="1">
      <alignment horizontal="center" vertical="center"/>
    </xf>
    <xf numFmtId="3" fontId="6" fillId="0" borderId="25" xfId="0" applyNumberFormat="1" applyFont="1" applyFill="1" applyBorder="1" applyAlignment="1">
      <alignment vertical="center"/>
    </xf>
    <xf numFmtId="3" fontId="6" fillId="0" borderId="47" xfId="0" applyNumberFormat="1" applyFont="1" applyFill="1" applyBorder="1" applyAlignment="1">
      <alignment vertical="center"/>
    </xf>
    <xf numFmtId="0" fontId="22" fillId="0" borderId="11" xfId="0" applyFont="1" applyFill="1" applyBorder="1" applyAlignment="1">
      <alignment vertical="center" wrapText="1"/>
    </xf>
    <xf numFmtId="3" fontId="6" fillId="0" borderId="11" xfId="0" applyNumberFormat="1" applyFont="1" applyFill="1" applyBorder="1" applyAlignment="1">
      <alignment vertical="center" wrapText="1"/>
    </xf>
    <xf numFmtId="3" fontId="6" fillId="0" borderId="38" xfId="0" applyNumberFormat="1" applyFont="1" applyFill="1" applyBorder="1" applyAlignment="1">
      <alignment vertical="center" wrapText="1"/>
    </xf>
    <xf numFmtId="0" fontId="51" fillId="0" borderId="37" xfId="0" applyFont="1" applyFill="1" applyBorder="1" applyAlignment="1">
      <alignment horizontal="center"/>
    </xf>
    <xf numFmtId="3" fontId="51" fillId="0" borderId="38" xfId="0" applyNumberFormat="1" applyFont="1" applyFill="1" applyBorder="1" applyAlignment="1">
      <alignment/>
    </xf>
    <xf numFmtId="0" fontId="22" fillId="0" borderId="11" xfId="0" applyFont="1" applyFill="1" applyBorder="1" applyAlignment="1">
      <alignment/>
    </xf>
    <xf numFmtId="0" fontId="9" fillId="0" borderId="37" xfId="0" applyFont="1" applyFill="1" applyBorder="1" applyAlignment="1">
      <alignment horizontal="center" vertical="center"/>
    </xf>
    <xf numFmtId="0" fontId="9" fillId="0" borderId="11" xfId="0" applyFont="1" applyFill="1" applyBorder="1" applyAlignment="1">
      <alignment vertical="center"/>
    </xf>
    <xf numFmtId="0" fontId="6" fillId="0" borderId="39" xfId="0" applyFont="1" applyFill="1" applyBorder="1" applyAlignment="1">
      <alignment/>
    </xf>
    <xf numFmtId="0" fontId="6" fillId="0" borderId="40" xfId="0" applyFont="1" applyFill="1" applyBorder="1" applyAlignment="1">
      <alignment/>
    </xf>
    <xf numFmtId="3" fontId="10" fillId="0" borderId="40" xfId="0" applyNumberFormat="1" applyFont="1" applyFill="1" applyBorder="1" applyAlignment="1">
      <alignment/>
    </xf>
    <xf numFmtId="3" fontId="10" fillId="0" borderId="41" xfId="0" applyNumberFormat="1" applyFont="1" applyFill="1" applyBorder="1" applyAlignment="1">
      <alignment/>
    </xf>
    <xf numFmtId="3" fontId="3" fillId="33" borderId="10" xfId="64" applyNumberFormat="1" applyFont="1" applyFill="1" applyBorder="1" applyAlignment="1">
      <alignment vertical="center" wrapText="1"/>
      <protection/>
    </xf>
    <xf numFmtId="3" fontId="9" fillId="0" borderId="23" xfId="0" applyNumberFormat="1" applyFont="1" applyFill="1" applyBorder="1" applyAlignment="1">
      <alignment horizontal="center" vertical="center"/>
    </xf>
    <xf numFmtId="0" fontId="19" fillId="0" borderId="33" xfId="0" applyFont="1" applyFill="1" applyBorder="1" applyAlignment="1">
      <alignment horizontal="center" vertical="center"/>
    </xf>
    <xf numFmtId="3" fontId="19" fillId="0" borderId="10" xfId="0" applyNumberFormat="1" applyFont="1" applyFill="1" applyBorder="1" applyAlignment="1">
      <alignment horizontal="center" vertical="center"/>
    </xf>
    <xf numFmtId="3" fontId="19" fillId="0" borderId="10" xfId="0" applyNumberFormat="1" applyFont="1" applyFill="1" applyBorder="1" applyAlignment="1" quotePrefix="1">
      <alignment horizontal="center" vertical="center"/>
    </xf>
    <xf numFmtId="0" fontId="6" fillId="0" borderId="20" xfId="0" applyFont="1" applyFill="1" applyBorder="1" applyAlignment="1">
      <alignment/>
    </xf>
    <xf numFmtId="0" fontId="6" fillId="0" borderId="11" xfId="0" applyFont="1" applyFill="1" applyBorder="1" applyAlignment="1">
      <alignment horizontal="left" vertical="center" wrapText="1"/>
    </xf>
    <xf numFmtId="0" fontId="9" fillId="0" borderId="46" xfId="0" applyFont="1" applyFill="1" applyBorder="1" applyAlignment="1">
      <alignment horizontal="center"/>
    </xf>
    <xf numFmtId="0" fontId="9" fillId="0" borderId="25" xfId="0" applyFont="1" applyFill="1" applyBorder="1" applyAlignment="1">
      <alignment/>
    </xf>
    <xf numFmtId="0" fontId="9" fillId="0" borderId="39" xfId="0" applyFont="1" applyFill="1" applyBorder="1" applyAlignment="1">
      <alignment horizontal="center"/>
    </xf>
    <xf numFmtId="0" fontId="9" fillId="0" borderId="40" xfId="0" applyFont="1" applyFill="1" applyBorder="1" applyAlignment="1">
      <alignment/>
    </xf>
    <xf numFmtId="175" fontId="5" fillId="0" borderId="0" xfId="69" applyNumberFormat="1" applyFont="1" applyFill="1" applyBorder="1" applyAlignment="1">
      <alignment horizontal="right"/>
      <protection/>
    </xf>
    <xf numFmtId="3" fontId="4" fillId="0" borderId="0" xfId="0" applyNumberFormat="1" applyFont="1" applyFill="1" applyAlignment="1">
      <alignment horizontal="centerContinuous"/>
    </xf>
    <xf numFmtId="0" fontId="22" fillId="0" borderId="0" xfId="0" applyFont="1" applyFill="1" applyBorder="1" applyAlignment="1">
      <alignment vertical="center" wrapText="1"/>
    </xf>
    <xf numFmtId="0" fontId="14" fillId="0" borderId="0" xfId="0" applyFont="1" applyFill="1" applyAlignment="1">
      <alignment/>
    </xf>
    <xf numFmtId="189" fontId="55" fillId="0" borderId="0" xfId="0" applyNumberFormat="1" applyFont="1" applyFill="1" applyBorder="1" applyAlignment="1">
      <alignment/>
    </xf>
    <xf numFmtId="189" fontId="5" fillId="0" borderId="0" xfId="0" applyNumberFormat="1" applyFont="1" applyFill="1" applyBorder="1" applyAlignment="1">
      <alignment/>
    </xf>
    <xf numFmtId="0" fontId="58" fillId="0" borderId="0" xfId="0" applyFont="1" applyFill="1" applyAlignment="1">
      <alignment/>
    </xf>
    <xf numFmtId="0" fontId="57" fillId="0" borderId="0" xfId="0" applyFont="1" applyFill="1" applyAlignment="1">
      <alignment/>
    </xf>
    <xf numFmtId="0" fontId="5" fillId="0" borderId="11" xfId="0" applyFont="1" applyFill="1" applyBorder="1" applyAlignment="1">
      <alignment vertical="center" wrapText="1"/>
    </xf>
    <xf numFmtId="186" fontId="49" fillId="0" borderId="11" xfId="0" applyNumberFormat="1" applyFont="1" applyFill="1" applyBorder="1" applyAlignment="1">
      <alignment horizontal="right" vertical="center" wrapText="1"/>
    </xf>
    <xf numFmtId="186" fontId="59" fillId="0" borderId="11" xfId="0" applyNumberFormat="1" applyFont="1" applyFill="1" applyBorder="1" applyAlignment="1">
      <alignment/>
    </xf>
    <xf numFmtId="0" fontId="58" fillId="0" borderId="11" xfId="0" applyFont="1" applyFill="1" applyBorder="1" applyAlignment="1">
      <alignment horizontal="center"/>
    </xf>
    <xf numFmtId="0" fontId="9" fillId="0" borderId="11" xfId="0" applyFont="1" applyFill="1" applyBorder="1" applyAlignment="1">
      <alignment horizontal="left"/>
    </xf>
    <xf numFmtId="0" fontId="54" fillId="0" borderId="25" xfId="0" applyFont="1" applyFill="1" applyBorder="1" applyAlignment="1">
      <alignment horizontal="center"/>
    </xf>
    <xf numFmtId="0" fontId="3" fillId="0" borderId="25" xfId="0" applyNumberFormat="1" applyFont="1" applyFill="1" applyBorder="1" applyAlignment="1">
      <alignment/>
    </xf>
    <xf numFmtId="186" fontId="54" fillId="0" borderId="25" xfId="0" applyNumberFormat="1" applyFont="1" applyFill="1" applyBorder="1" applyAlignment="1">
      <alignment/>
    </xf>
    <xf numFmtId="186" fontId="54" fillId="0" borderId="13" xfId="0" applyNumberFormat="1" applyFont="1" applyFill="1" applyBorder="1" applyAlignment="1">
      <alignment/>
    </xf>
    <xf numFmtId="0" fontId="60" fillId="0" borderId="11" xfId="0" applyFont="1" applyFill="1" applyBorder="1" applyAlignment="1">
      <alignment horizontal="left" vertical="center" wrapText="1"/>
    </xf>
    <xf numFmtId="0" fontId="10" fillId="0" borderId="48" xfId="0" applyFont="1" applyFill="1" applyBorder="1" applyAlignment="1">
      <alignment/>
    </xf>
    <xf numFmtId="0" fontId="51" fillId="0" borderId="33" xfId="0" applyFont="1" applyBorder="1" applyAlignment="1">
      <alignment horizontal="center" vertical="center"/>
    </xf>
    <xf numFmtId="0" fontId="9" fillId="0" borderId="49" xfId="0" applyFont="1" applyBorder="1" applyAlignment="1">
      <alignment horizontal="center" vertical="center"/>
    </xf>
    <xf numFmtId="3" fontId="9" fillId="0" borderId="50" xfId="0" applyNumberFormat="1" applyFont="1" applyFill="1" applyBorder="1" applyAlignment="1">
      <alignment vertical="center" wrapText="1"/>
    </xf>
    <xf numFmtId="3" fontId="9" fillId="0" borderId="50" xfId="0" applyNumberFormat="1" applyFont="1" applyBorder="1" applyAlignment="1">
      <alignment vertical="center"/>
    </xf>
    <xf numFmtId="3" fontId="51" fillId="0" borderId="50" xfId="0" applyNumberFormat="1" applyFont="1" applyBorder="1" applyAlignment="1">
      <alignment vertical="center"/>
    </xf>
    <xf numFmtId="3" fontId="9" fillId="0" borderId="51" xfId="0" applyNumberFormat="1" applyFont="1" applyBorder="1" applyAlignment="1">
      <alignment vertical="center"/>
    </xf>
    <xf numFmtId="3" fontId="7" fillId="0" borderId="22" xfId="0" applyNumberFormat="1" applyFont="1" applyFill="1" applyBorder="1" applyAlignment="1">
      <alignment horizontal="right" vertical="center"/>
    </xf>
    <xf numFmtId="3" fontId="7" fillId="0" borderId="52" xfId="0" applyNumberFormat="1" applyFont="1" applyFill="1" applyBorder="1" applyAlignment="1">
      <alignment horizontal="right" vertical="center"/>
    </xf>
    <xf numFmtId="3" fontId="7" fillId="0" borderId="11" xfId="0" applyNumberFormat="1" applyFont="1" applyFill="1" applyBorder="1" applyAlignment="1">
      <alignment/>
    </xf>
    <xf numFmtId="3" fontId="10" fillId="0" borderId="11" xfId="0" applyNumberFormat="1" applyFont="1" applyFill="1" applyBorder="1" applyAlignment="1">
      <alignment/>
    </xf>
    <xf numFmtId="3" fontId="10" fillId="0" borderId="38" xfId="0" applyNumberFormat="1" applyFont="1" applyFill="1" applyBorder="1" applyAlignment="1">
      <alignment/>
    </xf>
    <xf numFmtId="3" fontId="7" fillId="0" borderId="38" xfId="0" applyNumberFormat="1" applyFont="1" applyFill="1" applyBorder="1" applyAlignment="1">
      <alignment/>
    </xf>
    <xf numFmtId="3" fontId="7" fillId="0" borderId="25" xfId="0" applyNumberFormat="1" applyFont="1" applyFill="1" applyBorder="1" applyAlignment="1">
      <alignment/>
    </xf>
    <xf numFmtId="3" fontId="10" fillId="0" borderId="25" xfId="0" applyNumberFormat="1" applyFont="1" applyFill="1" applyBorder="1" applyAlignment="1">
      <alignment/>
    </xf>
    <xf numFmtId="3" fontId="7" fillId="0" borderId="47" xfId="0" applyNumberFormat="1" applyFont="1" applyFill="1" applyBorder="1" applyAlignment="1">
      <alignment/>
    </xf>
    <xf numFmtId="3" fontId="7" fillId="0" borderId="40" xfId="0" applyNumberFormat="1" applyFont="1" applyFill="1" applyBorder="1" applyAlignment="1">
      <alignment/>
    </xf>
    <xf numFmtId="3" fontId="7" fillId="0" borderId="41" xfId="0" applyNumberFormat="1" applyFont="1" applyFill="1" applyBorder="1" applyAlignment="1">
      <alignment/>
    </xf>
    <xf numFmtId="0" fontId="108" fillId="33" borderId="13" xfId="60" applyFont="1" applyFill="1" applyBorder="1" applyAlignment="1">
      <alignment horizontal="center"/>
      <protection/>
    </xf>
    <xf numFmtId="0" fontId="109" fillId="33" borderId="13" xfId="60" applyFont="1" applyFill="1" applyBorder="1">
      <alignment/>
      <protection/>
    </xf>
    <xf numFmtId="186" fontId="110" fillId="33" borderId="13" xfId="60" applyNumberFormat="1" applyFont="1" applyFill="1" applyBorder="1">
      <alignment/>
      <protection/>
    </xf>
    <xf numFmtId="186" fontId="27" fillId="33" borderId="13" xfId="60" applyNumberFormat="1" applyFont="1" applyFill="1" applyBorder="1">
      <alignment/>
      <protection/>
    </xf>
    <xf numFmtId="3" fontId="110" fillId="33" borderId="13" xfId="60" applyNumberFormat="1" applyFont="1" applyFill="1" applyBorder="1">
      <alignment/>
      <protection/>
    </xf>
    <xf numFmtId="0" fontId="7" fillId="0" borderId="10" xfId="0" applyFont="1" applyFill="1" applyBorder="1" applyAlignment="1">
      <alignment horizontal="centerContinuous" vertical="center"/>
    </xf>
    <xf numFmtId="0" fontId="7" fillId="0" borderId="34" xfId="0" applyFont="1" applyFill="1" applyBorder="1" applyAlignment="1">
      <alignment horizontal="centerContinuous" vertical="center"/>
    </xf>
    <xf numFmtId="0" fontId="7" fillId="0" borderId="32" xfId="0" applyFont="1" applyFill="1" applyBorder="1" applyAlignment="1">
      <alignment horizontal="center" vertical="center"/>
    </xf>
    <xf numFmtId="0" fontId="11" fillId="0" borderId="53" xfId="0" applyFont="1" applyFill="1" applyBorder="1" applyAlignment="1">
      <alignment horizontal="center" vertical="center"/>
    </xf>
    <xf numFmtId="0" fontId="11" fillId="0" borderId="54"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55" xfId="0" applyFont="1" applyFill="1" applyBorder="1" applyAlignment="1">
      <alignment horizontal="center" vertical="center"/>
    </xf>
    <xf numFmtId="0" fontId="61" fillId="0" borderId="14" xfId="0" applyFont="1" applyFill="1" applyBorder="1" applyAlignment="1">
      <alignment/>
    </xf>
    <xf numFmtId="186" fontId="4" fillId="0" borderId="14" xfId="0" applyNumberFormat="1" applyFont="1" applyFill="1" applyBorder="1" applyAlignment="1">
      <alignment/>
    </xf>
    <xf numFmtId="3" fontId="4" fillId="0" borderId="36" xfId="0" applyNumberFormat="1" applyFont="1" applyFill="1" applyBorder="1" applyAlignment="1">
      <alignment/>
    </xf>
    <xf numFmtId="0" fontId="62" fillId="0" borderId="37" xfId="0" applyFont="1" applyFill="1" applyBorder="1" applyAlignment="1">
      <alignment horizontal="center"/>
    </xf>
    <xf numFmtId="0" fontId="63" fillId="0" borderId="11" xfId="0" applyFont="1" applyFill="1" applyBorder="1" applyAlignment="1">
      <alignment/>
    </xf>
    <xf numFmtId="186" fontId="16" fillId="0" borderId="11" xfId="0" applyNumberFormat="1" applyFont="1" applyFill="1" applyBorder="1" applyAlignment="1">
      <alignment/>
    </xf>
    <xf numFmtId="4" fontId="16" fillId="0" borderId="38" xfId="0" applyNumberFormat="1" applyFont="1" applyFill="1" applyBorder="1" applyAlignment="1">
      <alignment/>
    </xf>
    <xf numFmtId="0" fontId="10" fillId="0" borderId="37" xfId="0" applyFont="1" applyFill="1" applyBorder="1" applyAlignment="1">
      <alignment horizontal="center"/>
    </xf>
    <xf numFmtId="4" fontId="4" fillId="0" borderId="38" xfId="0" applyNumberFormat="1" applyFont="1" applyFill="1" applyBorder="1" applyAlignment="1">
      <alignment/>
    </xf>
    <xf numFmtId="0" fontId="10" fillId="0" borderId="37" xfId="0" applyFont="1" applyFill="1" applyBorder="1" applyAlignment="1" quotePrefix="1">
      <alignment horizontal="center"/>
    </xf>
    <xf numFmtId="186" fontId="4" fillId="0" borderId="11" xfId="0" applyNumberFormat="1" applyFont="1" applyFill="1" applyBorder="1" applyAlignment="1">
      <alignment/>
    </xf>
    <xf numFmtId="4" fontId="4" fillId="0" borderId="38" xfId="0" applyNumberFormat="1" applyFont="1" applyFill="1" applyBorder="1" applyAlignment="1">
      <alignment/>
    </xf>
    <xf numFmtId="186" fontId="5" fillId="0" borderId="11" xfId="0" applyNumberFormat="1" applyFont="1" applyFill="1" applyBorder="1" applyAlignment="1">
      <alignment/>
    </xf>
    <xf numFmtId="0" fontId="7" fillId="0" borderId="37" xfId="0" applyFont="1" applyFill="1" applyBorder="1" applyAlignment="1">
      <alignment horizontal="center"/>
    </xf>
    <xf numFmtId="0" fontId="61" fillId="0" borderId="11" xfId="0" applyFont="1" applyFill="1" applyBorder="1" applyAlignment="1">
      <alignment/>
    </xf>
    <xf numFmtId="4" fontId="3" fillId="0" borderId="38" xfId="0" applyNumberFormat="1" applyFont="1" applyFill="1" applyBorder="1" applyAlignment="1">
      <alignment/>
    </xf>
    <xf numFmtId="0" fontId="7" fillId="0" borderId="11" xfId="0" applyFont="1" applyFill="1" applyBorder="1" applyAlignment="1">
      <alignment/>
    </xf>
    <xf numFmtId="3" fontId="3" fillId="0" borderId="38" xfId="0" applyNumberFormat="1" applyFont="1" applyFill="1" applyBorder="1" applyAlignment="1">
      <alignment/>
    </xf>
    <xf numFmtId="3" fontId="16" fillId="0" borderId="38" xfId="0" applyNumberFormat="1" applyFont="1" applyFill="1" applyBorder="1" applyAlignment="1">
      <alignment/>
    </xf>
    <xf numFmtId="4" fontId="16" fillId="0" borderId="38" xfId="0" applyNumberFormat="1" applyFont="1" applyFill="1" applyBorder="1" applyAlignment="1">
      <alignment/>
    </xf>
    <xf numFmtId="4" fontId="3" fillId="0" borderId="38" xfId="0" applyNumberFormat="1" applyFont="1" applyFill="1" applyBorder="1" applyAlignment="1">
      <alignment/>
    </xf>
    <xf numFmtId="0" fontId="10" fillId="0" borderId="56" xfId="0" applyFont="1" applyFill="1" applyBorder="1" applyAlignment="1">
      <alignment/>
    </xf>
    <xf numFmtId="0" fontId="10" fillId="0" borderId="57" xfId="0" applyFont="1" applyFill="1" applyBorder="1" applyAlignment="1">
      <alignment/>
    </xf>
    <xf numFmtId="0" fontId="10" fillId="0" borderId="58" xfId="0" applyFont="1" applyFill="1" applyBorder="1" applyAlignment="1">
      <alignment/>
    </xf>
    <xf numFmtId="0" fontId="57" fillId="0" borderId="11" xfId="0" applyFont="1" applyFill="1" applyBorder="1" applyAlignment="1">
      <alignment horizontal="center"/>
    </xf>
    <xf numFmtId="0" fontId="55" fillId="0" borderId="11" xfId="0" applyFont="1" applyFill="1" applyBorder="1" applyAlignment="1">
      <alignment horizontal="center" vertical="center" wrapText="1"/>
    </xf>
    <xf numFmtId="0" fontId="55" fillId="0" borderId="11" xfId="0" applyFont="1" applyFill="1" applyBorder="1" applyAlignment="1">
      <alignment horizontal="center"/>
    </xf>
    <xf numFmtId="186" fontId="55" fillId="0" borderId="11" xfId="0" applyNumberFormat="1" applyFont="1" applyFill="1" applyBorder="1" applyAlignment="1">
      <alignment horizontal="right" vertical="center" wrapText="1"/>
    </xf>
    <xf numFmtId="0" fontId="4" fillId="0" borderId="11" xfId="0" applyNumberFormat="1" applyFont="1" applyFill="1" applyBorder="1" applyAlignment="1">
      <alignment horizontal="left" vertical="center" wrapText="1"/>
    </xf>
    <xf numFmtId="0" fontId="4" fillId="0" borderId="11" xfId="0" applyFont="1" applyFill="1" applyBorder="1" applyAlignment="1">
      <alignment horizontal="left"/>
    </xf>
    <xf numFmtId="0" fontId="4" fillId="0" borderId="11" xfId="0" applyNumberFormat="1" applyFont="1" applyFill="1" applyBorder="1" applyAlignment="1">
      <alignment vertical="center" wrapText="1"/>
    </xf>
    <xf numFmtId="0" fontId="19" fillId="0" borderId="25" xfId="0" applyNumberFormat="1" applyFont="1" applyFill="1" applyBorder="1" applyAlignment="1">
      <alignment vertical="center" wrapText="1"/>
    </xf>
    <xf numFmtId="186" fontId="49" fillId="0" borderId="25" xfId="0" applyNumberFormat="1" applyFont="1" applyFill="1" applyBorder="1" applyAlignment="1">
      <alignment horizontal="right" vertical="center"/>
    </xf>
    <xf numFmtId="186" fontId="55" fillId="0" borderId="25" xfId="0" applyNumberFormat="1" applyFont="1" applyFill="1" applyBorder="1" applyAlignment="1">
      <alignment/>
    </xf>
    <xf numFmtId="186" fontId="49" fillId="0" borderId="25" xfId="0" applyNumberFormat="1" applyFont="1" applyFill="1" applyBorder="1" applyAlignment="1">
      <alignment/>
    </xf>
    <xf numFmtId="186" fontId="55" fillId="0" borderId="11" xfId="0" applyNumberFormat="1" applyFont="1" applyFill="1" applyBorder="1" applyAlignment="1">
      <alignment horizontal="right" vertical="center"/>
    </xf>
    <xf numFmtId="0" fontId="57" fillId="0" borderId="59" xfId="0" applyFont="1" applyFill="1" applyBorder="1" applyAlignment="1">
      <alignment vertical="center" wrapText="1"/>
    </xf>
    <xf numFmtId="0" fontId="0" fillId="0" borderId="13" xfId="0" applyFill="1" applyBorder="1" applyAlignment="1">
      <alignment vertical="center" wrapText="1"/>
    </xf>
    <xf numFmtId="3" fontId="11" fillId="0" borderId="34" xfId="0" applyNumberFormat="1" applyFont="1" applyFill="1" applyBorder="1" applyAlignment="1">
      <alignment horizontal="center" vertical="center"/>
    </xf>
    <xf numFmtId="0" fontId="9" fillId="0" borderId="11" xfId="0" applyFont="1" applyFill="1" applyBorder="1" applyAlignment="1">
      <alignment horizontal="center"/>
    </xf>
    <xf numFmtId="0" fontId="22" fillId="0" borderId="11" xfId="0" applyNumberFormat="1" applyFont="1" applyFill="1" applyBorder="1" applyAlignment="1">
      <alignment vertical="center" wrapText="1"/>
    </xf>
    <xf numFmtId="0" fontId="5" fillId="0" borderId="25" xfId="62" applyFont="1" applyFill="1" applyBorder="1" applyAlignment="1">
      <alignment wrapText="1"/>
      <protection/>
    </xf>
    <xf numFmtId="0" fontId="22" fillId="0" borderId="37" xfId="0" applyFont="1" applyFill="1" applyBorder="1" applyAlignment="1">
      <alignment horizontal="center" vertical="center" wrapText="1"/>
    </xf>
    <xf numFmtId="3" fontId="22" fillId="0" borderId="11" xfId="0" applyNumberFormat="1" applyFont="1" applyFill="1" applyBorder="1" applyAlignment="1">
      <alignment horizontal="center" vertical="center" wrapText="1"/>
    </xf>
    <xf numFmtId="0" fontId="31" fillId="33" borderId="14" xfId="0" applyFont="1" applyFill="1" applyBorder="1" applyAlignment="1">
      <alignment horizontal="center"/>
    </xf>
    <xf numFmtId="0" fontId="4" fillId="33" borderId="11" xfId="0" applyFont="1" applyFill="1" applyBorder="1" applyAlignment="1">
      <alignment horizontal="center"/>
    </xf>
    <xf numFmtId="0" fontId="4" fillId="0" borderId="11" xfId="62" applyFont="1" applyFill="1" applyBorder="1" applyAlignment="1">
      <alignment wrapText="1"/>
      <protection/>
    </xf>
    <xf numFmtId="0" fontId="3" fillId="0" borderId="13" xfId="0" applyNumberFormat="1" applyFont="1" applyFill="1" applyBorder="1" applyAlignment="1">
      <alignment/>
    </xf>
    <xf numFmtId="0" fontId="54" fillId="0" borderId="22" xfId="0" applyFont="1" applyFill="1" applyBorder="1" applyAlignment="1">
      <alignment horizontal="center"/>
    </xf>
    <xf numFmtId="0" fontId="9" fillId="0" borderId="22" xfId="0" applyNumberFormat="1" applyFont="1" applyFill="1" applyBorder="1" applyAlignment="1">
      <alignment/>
    </xf>
    <xf numFmtId="186" fontId="54" fillId="0" borderId="22" xfId="0" applyNumberFormat="1" applyFont="1" applyFill="1" applyBorder="1" applyAlignment="1">
      <alignment/>
    </xf>
    <xf numFmtId="0" fontId="4" fillId="0" borderId="11" xfId="62" applyFont="1" applyFill="1" applyBorder="1" applyAlignment="1">
      <alignment horizontal="center" vertical="center" wrapText="1"/>
      <protection/>
    </xf>
    <xf numFmtId="0" fontId="4" fillId="0" borderId="11" xfId="62" applyFont="1" applyFill="1" applyBorder="1" applyAlignment="1">
      <alignment vertical="center" wrapText="1"/>
      <protection/>
    </xf>
    <xf numFmtId="0" fontId="4" fillId="0" borderId="25" xfId="62" applyFont="1" applyFill="1" applyBorder="1" applyAlignment="1">
      <alignment horizontal="center" vertical="center" wrapText="1"/>
      <protection/>
    </xf>
    <xf numFmtId="2" fontId="111" fillId="0" borderId="11" xfId="0" applyNumberFormat="1" applyFont="1" applyBorder="1" applyAlignment="1">
      <alignment horizontal="left" vertical="center"/>
    </xf>
    <xf numFmtId="2" fontId="112" fillId="0" borderId="11" xfId="0" applyNumberFormat="1" applyFont="1" applyBorder="1" applyAlignment="1">
      <alignment horizontal="left" vertical="center" wrapText="1"/>
    </xf>
    <xf numFmtId="2" fontId="4" fillId="33" borderId="11" xfId="0" applyNumberFormat="1" applyFont="1" applyFill="1" applyBorder="1" applyAlignment="1">
      <alignment horizontal="left" vertical="center" wrapText="1"/>
    </xf>
    <xf numFmtId="0" fontId="3" fillId="0" borderId="25" xfId="62" applyFont="1" applyFill="1" applyBorder="1" applyAlignment="1">
      <alignment horizontal="center" vertical="center" wrapText="1"/>
      <protection/>
    </xf>
    <xf numFmtId="2" fontId="3" fillId="33" borderId="11" xfId="0" applyNumberFormat="1" applyFont="1" applyFill="1" applyBorder="1" applyAlignment="1">
      <alignment horizontal="left" vertical="center" wrapText="1"/>
    </xf>
    <xf numFmtId="186" fontId="59" fillId="0" borderId="11" xfId="0" applyNumberFormat="1" applyFont="1" applyFill="1" applyBorder="1" applyAlignment="1">
      <alignment horizontal="right" vertical="center"/>
    </xf>
    <xf numFmtId="0" fontId="111" fillId="33" borderId="11" xfId="0" applyFont="1" applyFill="1" applyBorder="1" applyAlignment="1">
      <alignment vertical="center" wrapText="1"/>
    </xf>
    <xf numFmtId="0" fontId="108" fillId="33" borderId="11" xfId="0" applyFont="1" applyFill="1" applyBorder="1" applyAlignment="1">
      <alignment vertical="center" wrapText="1"/>
    </xf>
    <xf numFmtId="0" fontId="66" fillId="0" borderId="25" xfId="62" applyFont="1" applyFill="1" applyBorder="1" applyAlignment="1">
      <alignment horizontal="center" vertical="center" wrapText="1"/>
      <protection/>
    </xf>
    <xf numFmtId="0" fontId="113" fillId="33" borderId="11" xfId="0" applyFont="1" applyFill="1" applyBorder="1" applyAlignment="1">
      <alignment wrapText="1"/>
    </xf>
    <xf numFmtId="0" fontId="113" fillId="33" borderId="11" xfId="0" applyFont="1" applyFill="1" applyBorder="1" applyAlignment="1">
      <alignment/>
    </xf>
    <xf numFmtId="0" fontId="114" fillId="33" borderId="11" xfId="0" applyFont="1" applyFill="1" applyBorder="1" applyAlignment="1">
      <alignment/>
    </xf>
    <xf numFmtId="0" fontId="3" fillId="0" borderId="11" xfId="62" applyFont="1" applyFill="1" applyBorder="1" applyAlignment="1">
      <alignment wrapText="1"/>
      <protection/>
    </xf>
    <xf numFmtId="0" fontId="5" fillId="0" borderId="25" xfId="62" applyFont="1" applyFill="1" applyBorder="1" applyAlignment="1">
      <alignment horizontal="center" vertical="center" wrapText="1"/>
      <protection/>
    </xf>
    <xf numFmtId="0" fontId="114" fillId="0" borderId="11" xfId="0" applyFont="1" applyBorder="1" applyAlignment="1">
      <alignment/>
    </xf>
    <xf numFmtId="0" fontId="114" fillId="0" borderId="11" xfId="0" applyFont="1" applyBorder="1" applyAlignment="1">
      <alignment wrapText="1"/>
    </xf>
    <xf numFmtId="0" fontId="108" fillId="33" borderId="11" xfId="63" applyFont="1" applyFill="1" applyBorder="1" applyAlignment="1">
      <alignment wrapText="1"/>
      <protection/>
    </xf>
    <xf numFmtId="0" fontId="4" fillId="0" borderId="25" xfId="62" applyFont="1" applyFill="1" applyBorder="1" applyAlignment="1">
      <alignment wrapText="1"/>
      <protection/>
    </xf>
    <xf numFmtId="0" fontId="4" fillId="0" borderId="60" xfId="62" applyFont="1" applyFill="1" applyBorder="1" applyAlignment="1">
      <alignment horizontal="center" vertical="center" wrapText="1"/>
      <protection/>
    </xf>
    <xf numFmtId="186" fontId="55" fillId="0" borderId="25" xfId="0" applyNumberFormat="1" applyFont="1" applyFill="1" applyBorder="1" applyAlignment="1">
      <alignment horizontal="right" vertical="center"/>
    </xf>
    <xf numFmtId="0" fontId="5" fillId="0" borderId="60" xfId="62" applyFont="1" applyFill="1" applyBorder="1" applyAlignment="1">
      <alignment horizontal="center" vertical="center" wrapText="1"/>
      <protection/>
    </xf>
    <xf numFmtId="0" fontId="113" fillId="33" borderId="11" xfId="0" applyFont="1" applyFill="1" applyBorder="1" applyAlignment="1">
      <alignment vertical="center" wrapText="1"/>
    </xf>
    <xf numFmtId="0" fontId="113" fillId="33" borderId="11" xfId="0" applyFont="1" applyFill="1" applyBorder="1" applyAlignment="1">
      <alignment vertical="center"/>
    </xf>
    <xf numFmtId="0" fontId="9" fillId="0" borderId="14" xfId="0" applyFont="1" applyFill="1" applyBorder="1" applyAlignment="1">
      <alignment horizontal="center"/>
    </xf>
    <xf numFmtId="3" fontId="6" fillId="0" borderId="14" xfId="0" applyNumberFormat="1" applyFont="1" applyFill="1" applyBorder="1" applyAlignment="1">
      <alignment/>
    </xf>
    <xf numFmtId="0" fontId="22" fillId="0" borderId="11" xfId="0" applyFont="1" applyFill="1" applyBorder="1" applyAlignment="1" quotePrefix="1">
      <alignment horizontal="center"/>
    </xf>
    <xf numFmtId="0" fontId="22" fillId="0" borderId="11" xfId="0" applyFont="1" applyFill="1" applyBorder="1" applyAlignment="1">
      <alignment horizontal="center"/>
    </xf>
    <xf numFmtId="0" fontId="9" fillId="0" borderId="11" xfId="0" applyFont="1" applyFill="1" applyBorder="1" applyAlignment="1" quotePrefix="1">
      <alignment horizontal="center"/>
    </xf>
    <xf numFmtId="0" fontId="9" fillId="0" borderId="11" xfId="0" applyFont="1" applyFill="1" applyBorder="1" applyAlignment="1">
      <alignment horizontal="center" vertical="center"/>
    </xf>
    <xf numFmtId="0" fontId="6" fillId="0" borderId="11" xfId="0" applyFont="1" applyFill="1" applyBorder="1" applyAlignment="1" quotePrefix="1">
      <alignment horizontal="center"/>
    </xf>
    <xf numFmtId="3" fontId="54" fillId="0" borderId="11" xfId="0" applyNumberFormat="1" applyFont="1" applyFill="1" applyBorder="1" applyAlignment="1">
      <alignment/>
    </xf>
    <xf numFmtId="3" fontId="55" fillId="0" borderId="11" xfId="0" applyNumberFormat="1" applyFont="1" applyFill="1" applyBorder="1" applyAlignment="1">
      <alignment/>
    </xf>
    <xf numFmtId="3" fontId="49" fillId="0" borderId="11" xfId="0" applyNumberFormat="1" applyFont="1" applyFill="1" applyBorder="1" applyAlignment="1">
      <alignment horizontal="right" vertical="center"/>
    </xf>
    <xf numFmtId="3" fontId="59" fillId="0" borderId="11" xfId="0" applyNumberFormat="1" applyFont="1" applyFill="1" applyBorder="1" applyAlignment="1">
      <alignment horizontal="right" vertical="center"/>
    </xf>
    <xf numFmtId="3" fontId="55" fillId="0" borderId="11" xfId="0" applyNumberFormat="1" applyFont="1" applyFill="1" applyBorder="1" applyAlignment="1">
      <alignment horizontal="right" vertical="center"/>
    </xf>
    <xf numFmtId="3" fontId="55" fillId="0" borderId="25" xfId="0" applyNumberFormat="1" applyFont="1" applyFill="1" applyBorder="1" applyAlignment="1">
      <alignment horizontal="right" vertical="center"/>
    </xf>
    <xf numFmtId="3" fontId="49" fillId="0" borderId="25" xfId="0" applyNumberFormat="1" applyFont="1" applyFill="1" applyBorder="1" applyAlignment="1">
      <alignment horizontal="right" vertical="center"/>
    </xf>
    <xf numFmtId="0" fontId="113" fillId="33" borderId="25" xfId="0" applyFont="1" applyFill="1" applyBorder="1" applyAlignment="1">
      <alignment vertical="center" wrapText="1"/>
    </xf>
    <xf numFmtId="3" fontId="4" fillId="0" borderId="13" xfId="0" applyNumberFormat="1" applyFont="1" applyFill="1" applyBorder="1" applyAlignment="1">
      <alignment horizontal="right"/>
    </xf>
    <xf numFmtId="0" fontId="115" fillId="0" borderId="11" xfId="0" applyFont="1" applyFill="1" applyBorder="1" applyAlignment="1">
      <alignment/>
    </xf>
    <xf numFmtId="0" fontId="116" fillId="0" borderId="11" xfId="0" applyFont="1" applyFill="1" applyBorder="1" applyAlignment="1">
      <alignment/>
    </xf>
    <xf numFmtId="0" fontId="5" fillId="0" borderId="43" xfId="62" applyFont="1" applyFill="1" applyBorder="1" applyAlignment="1">
      <alignment wrapText="1"/>
      <protection/>
    </xf>
    <xf numFmtId="2" fontId="112" fillId="0" borderId="11" xfId="0" applyNumberFormat="1" applyFont="1" applyFill="1" applyBorder="1" applyAlignment="1">
      <alignment horizontal="left" vertical="center" wrapText="1"/>
    </xf>
    <xf numFmtId="2" fontId="4" fillId="0" borderId="11" xfId="0" applyNumberFormat="1" applyFont="1" applyFill="1" applyBorder="1" applyAlignment="1">
      <alignment horizontal="left" vertical="center" wrapText="1"/>
    </xf>
    <xf numFmtId="0" fontId="68" fillId="33" borderId="10" xfId="0" applyFont="1" applyFill="1" applyBorder="1" applyAlignment="1">
      <alignment horizontal="center" vertical="center" wrapText="1"/>
    </xf>
    <xf numFmtId="0" fontId="68" fillId="0" borderId="10" xfId="0" applyFont="1" applyFill="1" applyBorder="1" applyAlignment="1">
      <alignment horizontal="center" vertical="center" wrapText="1"/>
    </xf>
    <xf numFmtId="0" fontId="34" fillId="33" borderId="14" xfId="0" applyFont="1" applyFill="1" applyBorder="1" applyAlignment="1">
      <alignment horizontal="center"/>
    </xf>
    <xf numFmtId="3" fontId="34" fillId="33" borderId="14" xfId="0" applyNumberFormat="1" applyFont="1" applyFill="1" applyBorder="1" applyAlignment="1">
      <alignment horizontal="right"/>
    </xf>
    <xf numFmtId="3" fontId="34" fillId="0" borderId="14" xfId="0" applyNumberFormat="1" applyFont="1" applyFill="1" applyBorder="1" applyAlignment="1">
      <alignment horizontal="right"/>
    </xf>
    <xf numFmtId="0" fontId="15" fillId="33" borderId="11" xfId="0" applyFont="1" applyFill="1" applyBorder="1" applyAlignment="1">
      <alignment/>
    </xf>
    <xf numFmtId="3" fontId="15" fillId="33" borderId="11" xfId="0" applyNumberFormat="1" applyFont="1" applyFill="1" applyBorder="1" applyAlignment="1">
      <alignment/>
    </xf>
    <xf numFmtId="3" fontId="27" fillId="33" borderId="11" xfId="0" applyNumberFormat="1" applyFont="1" applyFill="1" applyBorder="1" applyAlignment="1">
      <alignment/>
    </xf>
    <xf numFmtId="3" fontId="15" fillId="0" borderId="11" xfId="0" applyNumberFormat="1" applyFont="1" applyFill="1" applyBorder="1" applyAlignment="1">
      <alignment/>
    </xf>
    <xf numFmtId="3" fontId="117" fillId="0" borderId="11" xfId="0" applyNumberFormat="1" applyFont="1" applyFill="1" applyBorder="1" applyAlignment="1">
      <alignment/>
    </xf>
    <xf numFmtId="3" fontId="27" fillId="0" borderId="11" xfId="0" applyNumberFormat="1" applyFont="1" applyFill="1" applyBorder="1" applyAlignment="1">
      <alignment/>
    </xf>
    <xf numFmtId="0" fontId="15" fillId="0" borderId="13" xfId="0" applyFont="1" applyFill="1" applyBorder="1" applyAlignment="1">
      <alignment/>
    </xf>
    <xf numFmtId="3" fontId="15" fillId="0" borderId="13" xfId="0" applyNumberFormat="1" applyFont="1" applyFill="1" applyBorder="1" applyAlignment="1">
      <alignment/>
    </xf>
    <xf numFmtId="3" fontId="27" fillId="0" borderId="13" xfId="0" applyNumberFormat="1" applyFont="1" applyFill="1" applyBorder="1" applyAlignment="1">
      <alignment/>
    </xf>
    <xf numFmtId="3" fontId="27" fillId="33" borderId="13" xfId="0" applyNumberFormat="1" applyFont="1" applyFill="1" applyBorder="1" applyAlignment="1">
      <alignment/>
    </xf>
    <xf numFmtId="0" fontId="9" fillId="0" borderId="30" xfId="0" applyFont="1" applyFill="1" applyBorder="1" applyAlignment="1">
      <alignment horizontal="center"/>
    </xf>
    <xf numFmtId="0" fontId="50" fillId="0" borderId="23" xfId="0" applyFont="1" applyFill="1" applyBorder="1" applyAlignment="1">
      <alignment/>
    </xf>
    <xf numFmtId="3" fontId="6" fillId="0" borderId="38" xfId="0" applyNumberFormat="1" applyFont="1" applyFill="1" applyBorder="1" applyAlignment="1">
      <alignment/>
    </xf>
    <xf numFmtId="0" fontId="6" fillId="0" borderId="25" xfId="0" applyFont="1" applyFill="1" applyBorder="1" applyAlignment="1">
      <alignment horizontal="left" vertical="center" wrapText="1"/>
    </xf>
    <xf numFmtId="3" fontId="6" fillId="0" borderId="13" xfId="0" applyNumberFormat="1" applyFont="1" applyFill="1" applyBorder="1" applyAlignment="1">
      <alignment/>
    </xf>
    <xf numFmtId="0" fontId="6" fillId="0" borderId="61" xfId="0" applyFont="1" applyFill="1" applyBorder="1" applyAlignment="1">
      <alignment/>
    </xf>
    <xf numFmtId="3" fontId="6" fillId="0" borderId="57" xfId="0" applyNumberFormat="1" applyFont="1" applyFill="1" applyBorder="1" applyAlignment="1">
      <alignment/>
    </xf>
    <xf numFmtId="3" fontId="6" fillId="0" borderId="58" xfId="0" applyNumberFormat="1" applyFont="1" applyFill="1" applyBorder="1" applyAlignment="1">
      <alignment/>
    </xf>
    <xf numFmtId="0" fontId="5" fillId="0" borderId="0" xfId="0" applyFont="1" applyFill="1" applyBorder="1" applyAlignment="1" quotePrefix="1">
      <alignment horizontal="left"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5" fillId="0" borderId="0" xfId="0" applyNumberFormat="1" applyFont="1" applyFill="1" applyAlignment="1">
      <alignment horizontal="center" vertical="center" wrapText="1"/>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0" xfId="0" applyFont="1" applyFill="1" applyAlignment="1">
      <alignment horizontal="center"/>
    </xf>
    <xf numFmtId="0" fontId="7" fillId="0" borderId="29" xfId="0" applyFont="1" applyFill="1" applyBorder="1" applyAlignment="1">
      <alignment horizontal="center" vertical="center" wrapText="1"/>
    </xf>
    <xf numFmtId="0" fontId="7" fillId="0" borderId="30" xfId="0" applyFont="1" applyFill="1" applyBorder="1" applyAlignment="1">
      <alignment horizontal="center" vertical="center"/>
    </xf>
    <xf numFmtId="0" fontId="7" fillId="0" borderId="62" xfId="0" applyFont="1" applyFill="1" applyBorder="1" applyAlignment="1">
      <alignment horizontal="center" vertical="center"/>
    </xf>
    <xf numFmtId="0" fontId="7" fillId="0" borderId="63"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6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64" xfId="0" applyFont="1" applyFill="1" applyBorder="1" applyAlignment="1">
      <alignment horizontal="center" vertical="center"/>
    </xf>
    <xf numFmtId="0" fontId="7" fillId="0" borderId="65" xfId="0" applyFont="1" applyFill="1" applyBorder="1" applyAlignment="1">
      <alignment horizontal="center" vertical="center"/>
    </xf>
    <xf numFmtId="0" fontId="3" fillId="0" borderId="0" xfId="0" applyFont="1" applyFill="1" applyAlignment="1">
      <alignment horizontal="right"/>
    </xf>
    <xf numFmtId="0" fontId="3" fillId="0" borderId="64" xfId="0" applyFont="1" applyFill="1" applyBorder="1" applyAlignment="1">
      <alignment horizontal="center" vertical="center"/>
    </xf>
    <xf numFmtId="0" fontId="3" fillId="0" borderId="65" xfId="0" applyFont="1" applyFill="1" applyBorder="1" applyAlignment="1">
      <alignment horizontal="center" vertical="center"/>
    </xf>
    <xf numFmtId="0" fontId="13" fillId="0" borderId="66" xfId="0" applyFont="1" applyFill="1" applyBorder="1" applyAlignment="1">
      <alignment/>
    </xf>
    <xf numFmtId="0" fontId="3" fillId="0" borderId="66" xfId="0" applyFont="1" applyFill="1" applyBorder="1" applyAlignment="1">
      <alignment horizontal="center" vertical="center"/>
    </xf>
    <xf numFmtId="0" fontId="3" fillId="0" borderId="0" xfId="0" applyFont="1" applyFill="1" applyAlignment="1">
      <alignment horizontal="left"/>
    </xf>
    <xf numFmtId="3" fontId="3" fillId="0" borderId="0" xfId="0" applyNumberFormat="1" applyFont="1" applyFill="1" applyAlignment="1">
      <alignment horizontal="right"/>
    </xf>
    <xf numFmtId="0" fontId="7" fillId="0" borderId="16"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3" fillId="0" borderId="16" xfId="0" applyNumberFormat="1" applyFont="1" applyFill="1" applyBorder="1" applyAlignment="1">
      <alignment horizontal="center" vertical="center" wrapText="1"/>
    </xf>
    <xf numFmtId="0" fontId="14" fillId="0" borderId="15" xfId="0" applyFont="1" applyFill="1" applyBorder="1" applyAlignment="1">
      <alignment horizontal="center" vertical="center" wrapText="1"/>
    </xf>
    <xf numFmtId="0" fontId="3" fillId="0" borderId="67" xfId="0" applyNumberFormat="1" applyFont="1" applyFill="1" applyBorder="1" applyAlignment="1">
      <alignment horizontal="center"/>
    </xf>
    <xf numFmtId="0" fontId="3" fillId="0" borderId="18" xfId="0" applyNumberFormat="1" applyFont="1" applyFill="1" applyBorder="1" applyAlignment="1">
      <alignment horizontal="center"/>
    </xf>
    <xf numFmtId="0" fontId="13" fillId="0" borderId="30" xfId="0" applyFont="1" applyFill="1" applyBorder="1" applyAlignment="1">
      <alignment horizontal="center" vertical="center" wrapText="1"/>
    </xf>
    <xf numFmtId="0" fontId="13" fillId="0" borderId="62" xfId="0" applyFont="1" applyFill="1" applyBorder="1" applyAlignment="1">
      <alignment horizontal="center" vertical="center" wrapText="1"/>
    </xf>
    <xf numFmtId="0" fontId="13" fillId="0" borderId="17" xfId="0" applyFont="1" applyFill="1" applyBorder="1" applyAlignment="1">
      <alignment vertical="center" wrapText="1"/>
    </xf>
    <xf numFmtId="0" fontId="13" fillId="0" borderId="15" xfId="0" applyFont="1" applyFill="1" applyBorder="1" applyAlignment="1">
      <alignment vertical="center" wrapText="1"/>
    </xf>
    <xf numFmtId="0" fontId="3" fillId="0" borderId="0" xfId="68" applyFont="1" applyFill="1" applyAlignment="1">
      <alignment horizontal="center"/>
      <protection/>
    </xf>
    <xf numFmtId="0" fontId="5" fillId="0" borderId="0" xfId="68" applyFont="1" applyFill="1" applyAlignment="1">
      <alignment horizontal="center"/>
      <protection/>
    </xf>
    <xf numFmtId="3" fontId="7" fillId="0" borderId="68" xfId="0" applyNumberFormat="1" applyFont="1" applyFill="1" applyBorder="1" applyAlignment="1">
      <alignment horizontal="center" vertical="center" wrapText="1"/>
    </xf>
    <xf numFmtId="3" fontId="7" fillId="0" borderId="31" xfId="0" applyNumberFormat="1" applyFont="1" applyFill="1" applyBorder="1" applyAlignment="1">
      <alignment horizontal="center" vertical="center" wrapText="1"/>
    </xf>
    <xf numFmtId="3" fontId="7" fillId="0" borderId="32" xfId="0" applyNumberFormat="1" applyFont="1" applyFill="1" applyBorder="1" applyAlignment="1">
      <alignment horizontal="center" vertical="center" wrapText="1"/>
    </xf>
    <xf numFmtId="3" fontId="9" fillId="0" borderId="16" xfId="0" applyNumberFormat="1" applyFont="1" applyFill="1" applyBorder="1" applyAlignment="1">
      <alignment horizontal="center" vertical="center" wrapText="1"/>
    </xf>
    <xf numFmtId="3" fontId="9" fillId="0" borderId="17" xfId="0" applyNumberFormat="1"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30" xfId="0" applyFont="1" applyFill="1" applyBorder="1" applyAlignment="1">
      <alignment horizontal="center" vertical="center"/>
    </xf>
    <xf numFmtId="0" fontId="9" fillId="0" borderId="62" xfId="0" applyFont="1" applyFill="1" applyBorder="1" applyAlignment="1">
      <alignment horizontal="center" vertical="center"/>
    </xf>
    <xf numFmtId="3" fontId="9" fillId="0" borderId="63" xfId="0" applyNumberFormat="1" applyFont="1" applyFill="1" applyBorder="1" applyAlignment="1">
      <alignment horizontal="center" vertical="center"/>
    </xf>
    <xf numFmtId="3" fontId="9" fillId="0" borderId="17" xfId="0" applyNumberFormat="1" applyFont="1" applyFill="1" applyBorder="1" applyAlignment="1">
      <alignment horizontal="center" vertical="center"/>
    </xf>
    <xf numFmtId="3" fontId="9" fillId="0" borderId="63" xfId="0" applyNumberFormat="1" applyFont="1" applyFill="1" applyBorder="1" applyAlignment="1">
      <alignment horizontal="center" vertical="center" wrapText="1"/>
    </xf>
    <xf numFmtId="3" fontId="9" fillId="0" borderId="15" xfId="0" applyNumberFormat="1" applyFont="1" applyFill="1" applyBorder="1" applyAlignment="1">
      <alignment horizontal="center" vertical="center" wrapText="1"/>
    </xf>
    <xf numFmtId="0" fontId="7" fillId="0" borderId="0" xfId="0" applyFont="1" applyAlignment="1">
      <alignment horizontal="center"/>
    </xf>
    <xf numFmtId="3" fontId="9" fillId="0" borderId="64" xfId="0" applyNumberFormat="1" applyFont="1" applyFill="1" applyBorder="1" applyAlignment="1">
      <alignment horizontal="center" vertical="center"/>
    </xf>
    <xf numFmtId="3" fontId="9" fillId="0" borderId="69" xfId="0" applyNumberFormat="1" applyFont="1" applyFill="1" applyBorder="1" applyAlignment="1">
      <alignment horizontal="center" vertical="center"/>
    </xf>
    <xf numFmtId="3" fontId="9" fillId="0" borderId="66" xfId="0" applyNumberFormat="1" applyFont="1" applyFill="1" applyBorder="1" applyAlignment="1">
      <alignment horizontal="center" vertical="center"/>
    </xf>
    <xf numFmtId="3" fontId="9" fillId="0" borderId="68" xfId="0" applyNumberFormat="1" applyFont="1" applyFill="1" applyBorder="1" applyAlignment="1">
      <alignment horizontal="center" vertical="center" wrapText="1"/>
    </xf>
    <xf numFmtId="3" fontId="9" fillId="0" borderId="31" xfId="0" applyNumberFormat="1" applyFont="1" applyFill="1" applyBorder="1" applyAlignment="1">
      <alignment horizontal="center" vertical="center" wrapText="1"/>
    </xf>
    <xf numFmtId="3" fontId="9" fillId="0" borderId="32" xfId="0" applyNumberFormat="1" applyFont="1" applyFill="1" applyBorder="1" applyAlignment="1">
      <alignment horizontal="center" vertical="center" wrapText="1"/>
    </xf>
    <xf numFmtId="3" fontId="9" fillId="0" borderId="70" xfId="0" applyNumberFormat="1" applyFont="1" applyFill="1" applyBorder="1" applyAlignment="1">
      <alignment horizontal="center" vertical="center"/>
    </xf>
    <xf numFmtId="3" fontId="9" fillId="0" borderId="71" xfId="0" applyNumberFormat="1" applyFont="1" applyFill="1" applyBorder="1" applyAlignment="1">
      <alignment horizontal="center" vertical="center"/>
    </xf>
    <xf numFmtId="0" fontId="9" fillId="0" borderId="72"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73" xfId="0" applyFont="1" applyBorder="1" applyAlignment="1">
      <alignment horizontal="center" vertical="center" wrapText="1"/>
    </xf>
    <xf numFmtId="0" fontId="9" fillId="0" borderId="34" xfId="0" applyFont="1" applyBorder="1" applyAlignment="1">
      <alignment horizontal="center" vertical="center" wrapText="1"/>
    </xf>
    <xf numFmtId="0" fontId="6" fillId="0" borderId="10" xfId="0" applyFont="1" applyBorder="1" applyAlignment="1">
      <alignment horizontal="center" vertical="center" wrapText="1"/>
    </xf>
    <xf numFmtId="0" fontId="9" fillId="0" borderId="63" xfId="0" applyFont="1" applyBorder="1" applyAlignment="1">
      <alignment horizontal="center" vertical="center"/>
    </xf>
    <xf numFmtId="0" fontId="9" fillId="0" borderId="17" xfId="0" applyFont="1" applyBorder="1" applyAlignment="1">
      <alignment horizontal="center" vertical="center"/>
    </xf>
    <xf numFmtId="0" fontId="9" fillId="0" borderId="15" xfId="0" applyFont="1" applyBorder="1" applyAlignment="1">
      <alignment horizontal="center" vertical="center"/>
    </xf>
    <xf numFmtId="0" fontId="9" fillId="0" borderId="72" xfId="0" applyFont="1" applyBorder="1" applyAlignment="1">
      <alignment horizontal="center" vertical="center"/>
    </xf>
    <xf numFmtId="0" fontId="9" fillId="0" borderId="10" xfId="0" applyFont="1" applyBorder="1" applyAlignment="1">
      <alignment horizontal="center" vertical="center"/>
    </xf>
    <xf numFmtId="0" fontId="9" fillId="0" borderId="74" xfId="0" applyFont="1" applyBorder="1" applyAlignment="1">
      <alignment horizontal="center" vertical="center" wrapText="1"/>
    </xf>
    <xf numFmtId="0" fontId="9" fillId="0" borderId="33" xfId="0" applyFont="1" applyBorder="1" applyAlignment="1">
      <alignment horizontal="center" vertical="center"/>
    </xf>
    <xf numFmtId="0" fontId="3" fillId="0" borderId="0" xfId="69" applyNumberFormat="1" applyFont="1" applyFill="1" applyAlignment="1">
      <alignment horizontal="center" vertical="center" wrapText="1"/>
      <protection/>
    </xf>
    <xf numFmtId="0" fontId="8" fillId="0" borderId="0" xfId="69" applyNumberFormat="1" applyFont="1" applyFill="1" applyAlignment="1">
      <alignment horizontal="center" vertical="center" wrapText="1"/>
      <protection/>
    </xf>
    <xf numFmtId="3" fontId="9" fillId="0" borderId="64" xfId="0" applyNumberFormat="1" applyFont="1" applyFill="1" applyBorder="1" applyAlignment="1">
      <alignment horizontal="center" vertical="center" wrapText="1"/>
    </xf>
    <xf numFmtId="3" fontId="9" fillId="0" borderId="69" xfId="0" applyNumberFormat="1" applyFont="1" applyFill="1" applyBorder="1" applyAlignment="1">
      <alignment horizontal="center" vertical="center" wrapText="1"/>
    </xf>
    <xf numFmtId="3" fontId="9" fillId="0" borderId="66" xfId="0" applyNumberFormat="1" applyFont="1" applyFill="1" applyBorder="1" applyAlignment="1">
      <alignment horizontal="center" vertical="center" wrapText="1"/>
    </xf>
    <xf numFmtId="0" fontId="16" fillId="0" borderId="0" xfId="0" applyFont="1" applyFill="1" applyAlignment="1">
      <alignment horizontal="center"/>
    </xf>
    <xf numFmtId="3" fontId="9" fillId="0" borderId="15" xfId="0" applyNumberFormat="1" applyFont="1" applyFill="1" applyBorder="1" applyAlignment="1">
      <alignment horizontal="center" vertical="center"/>
    </xf>
    <xf numFmtId="0" fontId="7" fillId="0" borderId="0" xfId="69" applyNumberFormat="1" applyFont="1" applyFill="1" applyAlignment="1">
      <alignment horizontal="center" vertical="center" wrapText="1"/>
      <protection/>
    </xf>
    <xf numFmtId="0" fontId="27" fillId="0" borderId="16"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27" fillId="33" borderId="16" xfId="0" applyFont="1" applyFill="1" applyBorder="1" applyAlignment="1">
      <alignment horizontal="center" vertical="center" wrapText="1"/>
    </xf>
    <xf numFmtId="0" fontId="27" fillId="33" borderId="17" xfId="0" applyFont="1" applyFill="1" applyBorder="1" applyAlignment="1">
      <alignment horizontal="center" vertical="center" wrapText="1"/>
    </xf>
    <xf numFmtId="0" fontId="27" fillId="33" borderId="15" xfId="0" applyFont="1" applyFill="1" applyBorder="1" applyAlignment="1">
      <alignment horizontal="center" vertical="center" wrapText="1"/>
    </xf>
    <xf numFmtId="0" fontId="67" fillId="33" borderId="12" xfId="0" applyFont="1" applyFill="1" applyBorder="1" applyAlignment="1">
      <alignment horizontal="center"/>
    </xf>
    <xf numFmtId="0" fontId="67" fillId="33" borderId="67" xfId="0" applyFont="1" applyFill="1" applyBorder="1" applyAlignment="1">
      <alignment horizontal="center"/>
    </xf>
    <xf numFmtId="0" fontId="15" fillId="33" borderId="16" xfId="0" applyFont="1" applyFill="1" applyBorder="1" applyAlignment="1">
      <alignment horizontal="center" vertical="center" wrapText="1"/>
    </xf>
    <xf numFmtId="0" fontId="15" fillId="33" borderId="17" xfId="0" applyFont="1" applyFill="1" applyBorder="1" applyAlignment="1">
      <alignment horizontal="center" vertical="center" wrapText="1"/>
    </xf>
    <xf numFmtId="0" fontId="15" fillId="33" borderId="15" xfId="0" applyFont="1" applyFill="1" applyBorder="1" applyAlignment="1">
      <alignment horizontal="center" vertical="center" wrapText="1"/>
    </xf>
    <xf numFmtId="0" fontId="11" fillId="0" borderId="0" xfId="0" applyFont="1" applyFill="1" applyAlignment="1">
      <alignment horizontal="center"/>
    </xf>
    <xf numFmtId="0" fontId="32" fillId="0" borderId="0" xfId="0" applyFont="1" applyFill="1" applyAlignment="1">
      <alignment horizontal="center"/>
    </xf>
    <xf numFmtId="0" fontId="15" fillId="33" borderId="70" xfId="0" applyFont="1" applyFill="1" applyBorder="1" applyAlignment="1">
      <alignment horizontal="center" vertical="center" wrapText="1"/>
    </xf>
    <xf numFmtId="0" fontId="15" fillId="33" borderId="71" xfId="0" applyFont="1" applyFill="1" applyBorder="1" applyAlignment="1">
      <alignment horizontal="center" vertical="center" wrapText="1"/>
    </xf>
    <xf numFmtId="0" fontId="15" fillId="33" borderId="75" xfId="0" applyFont="1" applyFill="1" applyBorder="1" applyAlignment="1">
      <alignment horizontal="center" vertical="center" wrapText="1"/>
    </xf>
    <xf numFmtId="0" fontId="3" fillId="0" borderId="0" xfId="60" applyFont="1" applyFill="1" applyAlignment="1">
      <alignment horizontal="center" wrapText="1"/>
      <protection/>
    </xf>
    <xf numFmtId="0" fontId="27" fillId="33" borderId="70" xfId="0" applyFont="1" applyFill="1" applyBorder="1" applyAlignment="1">
      <alignment horizontal="center" vertical="center" wrapText="1"/>
    </xf>
    <xf numFmtId="0" fontId="27" fillId="33" borderId="71" xfId="0" applyFont="1" applyFill="1" applyBorder="1" applyAlignment="1">
      <alignment horizontal="center" vertical="center" wrapText="1"/>
    </xf>
    <xf numFmtId="0" fontId="27" fillId="33" borderId="75"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6" fillId="0" borderId="0" xfId="0" applyFont="1" applyFill="1" applyBorder="1" applyAlignment="1">
      <alignment horizontal="right"/>
    </xf>
    <xf numFmtId="0" fontId="0" fillId="0" borderId="30" xfId="0" applyFill="1" applyBorder="1" applyAlignment="1">
      <alignment horizontal="center" vertical="center" wrapText="1"/>
    </xf>
    <xf numFmtId="0" fontId="0" fillId="0" borderId="62"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15" xfId="0" applyFill="1" applyBorder="1" applyAlignment="1">
      <alignment horizontal="center" vertical="center" wrapText="1"/>
    </xf>
    <xf numFmtId="0" fontId="9" fillId="0" borderId="63"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4" fillId="0" borderId="12" xfId="60" applyFont="1" applyFill="1" applyBorder="1" applyAlignment="1">
      <alignment horizontal="center" vertical="center" wrapText="1"/>
      <protection/>
    </xf>
    <xf numFmtId="0" fontId="4" fillId="0" borderId="67" xfId="60" applyFont="1" applyFill="1" applyBorder="1" applyAlignment="1">
      <alignment horizontal="center" vertical="center" wrapText="1"/>
      <protection/>
    </xf>
    <xf numFmtId="0" fontId="4" fillId="0" borderId="18" xfId="60" applyFont="1" applyFill="1" applyBorder="1" applyAlignment="1">
      <alignment horizontal="center" vertical="center" wrapText="1"/>
      <protection/>
    </xf>
    <xf numFmtId="0" fontId="4" fillId="0" borderId="16" xfId="60" applyFont="1" applyFill="1" applyBorder="1" applyAlignment="1">
      <alignment horizontal="center" vertical="center" wrapText="1"/>
      <protection/>
    </xf>
    <xf numFmtId="0" fontId="4" fillId="0" borderId="17" xfId="60" applyFont="1" applyFill="1" applyBorder="1" applyAlignment="1">
      <alignment horizontal="center" vertical="center" wrapText="1"/>
      <protection/>
    </xf>
    <xf numFmtId="0" fontId="3" fillId="0" borderId="16" xfId="60" applyFont="1" applyFill="1" applyBorder="1" applyAlignment="1">
      <alignment horizontal="center" vertical="center" wrapText="1"/>
      <protection/>
    </xf>
    <xf numFmtId="0" fontId="3" fillId="0" borderId="17" xfId="60" applyFont="1" applyFill="1" applyBorder="1" applyAlignment="1">
      <alignment horizontal="center" vertical="center" wrapText="1"/>
      <protection/>
    </xf>
    <xf numFmtId="0" fontId="26" fillId="0" borderId="24" xfId="60" applyFont="1" applyFill="1" applyBorder="1" applyAlignment="1">
      <alignment horizontal="right"/>
      <protection/>
    </xf>
    <xf numFmtId="0" fontId="3" fillId="0" borderId="0" xfId="60" applyFont="1" applyFill="1" applyAlignment="1">
      <alignment horizontal="center"/>
      <protection/>
    </xf>
    <xf numFmtId="0" fontId="3" fillId="0" borderId="54" xfId="60" applyFont="1" applyFill="1" applyBorder="1" applyAlignment="1">
      <alignment horizontal="center" vertical="center"/>
      <protection/>
    </xf>
    <xf numFmtId="0" fontId="3" fillId="0" borderId="23" xfId="60" applyFont="1" applyFill="1" applyBorder="1" applyAlignment="1">
      <alignment horizontal="center" vertical="center"/>
      <protection/>
    </xf>
    <xf numFmtId="0" fontId="3" fillId="0" borderId="12" xfId="60" applyFont="1" applyFill="1" applyBorder="1" applyAlignment="1">
      <alignment horizontal="center" vertical="center"/>
      <protection/>
    </xf>
    <xf numFmtId="0" fontId="0" fillId="0" borderId="67" xfId="0" applyFill="1" applyBorder="1" applyAlignment="1">
      <alignment/>
    </xf>
    <xf numFmtId="0" fontId="0" fillId="0" borderId="18" xfId="0" applyFill="1" applyBorder="1" applyAlignment="1">
      <alignment/>
    </xf>
    <xf numFmtId="0" fontId="3" fillId="0" borderId="12" xfId="60" applyFont="1" applyFill="1" applyBorder="1" applyAlignment="1">
      <alignment horizontal="center" vertical="center" wrapText="1"/>
      <protection/>
    </xf>
    <xf numFmtId="0" fontId="3" fillId="0" borderId="18" xfId="60" applyFont="1" applyFill="1" applyBorder="1" applyAlignment="1">
      <alignment horizontal="center" vertical="center" wrapText="1"/>
      <protection/>
    </xf>
    <xf numFmtId="3" fontId="3" fillId="0" borderId="70" xfId="70" applyNumberFormat="1" applyFont="1" applyFill="1" applyBorder="1" applyAlignment="1">
      <alignment horizontal="center" vertical="center" wrapText="1"/>
      <protection/>
    </xf>
    <xf numFmtId="3" fontId="3" fillId="0" borderId="76" xfId="70" applyNumberFormat="1" applyFont="1" applyFill="1" applyBorder="1" applyAlignment="1">
      <alignment horizontal="center" vertical="center" wrapText="1"/>
      <protection/>
    </xf>
    <xf numFmtId="3" fontId="3" fillId="0" borderId="54" xfId="70" applyNumberFormat="1" applyFont="1" applyFill="1" applyBorder="1" applyAlignment="1">
      <alignment horizontal="center" vertical="center" wrapText="1"/>
      <protection/>
    </xf>
    <xf numFmtId="3" fontId="3" fillId="0" borderId="75" xfId="70" applyNumberFormat="1" applyFont="1" applyFill="1" applyBorder="1" applyAlignment="1">
      <alignment horizontal="center" vertical="center" wrapText="1"/>
      <protection/>
    </xf>
    <xf numFmtId="3" fontId="3" fillId="0" borderId="24" xfId="70" applyNumberFormat="1" applyFont="1" applyFill="1" applyBorder="1" applyAlignment="1">
      <alignment horizontal="center" vertical="center" wrapText="1"/>
      <protection/>
    </xf>
    <xf numFmtId="3" fontId="3" fillId="0" borderId="44" xfId="70" applyNumberFormat="1" applyFont="1" applyFill="1" applyBorder="1" applyAlignment="1">
      <alignment horizontal="center" vertical="center" wrapText="1"/>
      <protection/>
    </xf>
    <xf numFmtId="3" fontId="3" fillId="0" borderId="16" xfId="70" applyNumberFormat="1" applyFont="1" applyFill="1" applyBorder="1" applyAlignment="1">
      <alignment horizontal="center" vertical="center" wrapText="1"/>
      <protection/>
    </xf>
    <xf numFmtId="3" fontId="3" fillId="0" borderId="17" xfId="70" applyNumberFormat="1" applyFont="1" applyFill="1" applyBorder="1" applyAlignment="1">
      <alignment horizontal="center" vertical="center" wrapText="1"/>
      <protection/>
    </xf>
    <xf numFmtId="3" fontId="3" fillId="0" borderId="15" xfId="70" applyNumberFormat="1" applyFont="1" applyFill="1" applyBorder="1" applyAlignment="1">
      <alignment horizontal="center" vertical="center" wrapText="1"/>
      <protection/>
    </xf>
    <xf numFmtId="3" fontId="3" fillId="0" borderId="12" xfId="70" applyNumberFormat="1" applyFont="1" applyFill="1" applyBorder="1" applyAlignment="1">
      <alignment horizontal="center" vertical="center" wrapText="1"/>
      <protection/>
    </xf>
    <xf numFmtId="3" fontId="3" fillId="0" borderId="67" xfId="70" applyNumberFormat="1" applyFont="1" applyFill="1" applyBorder="1" applyAlignment="1">
      <alignment horizontal="center" vertical="center" wrapText="1"/>
      <protection/>
    </xf>
    <xf numFmtId="3" fontId="3" fillId="0" borderId="18" xfId="70" applyNumberFormat="1" applyFont="1" applyFill="1" applyBorder="1" applyAlignment="1">
      <alignment horizontal="center" vertical="center" wrapText="1"/>
      <protection/>
    </xf>
    <xf numFmtId="3" fontId="3" fillId="0" borderId="10" xfId="70" applyNumberFormat="1" applyFont="1" applyFill="1" applyBorder="1" applyAlignment="1">
      <alignment horizontal="center" vertical="center" wrapText="1"/>
      <protection/>
    </xf>
    <xf numFmtId="1" fontId="3" fillId="0" borderId="0" xfId="70" applyNumberFormat="1" applyFont="1" applyFill="1" applyAlignment="1">
      <alignment horizontal="center" vertical="center" wrapText="1"/>
      <protection/>
    </xf>
    <xf numFmtId="49" fontId="3" fillId="0" borderId="10" xfId="70" applyNumberFormat="1" applyFont="1" applyFill="1" applyBorder="1" applyAlignment="1">
      <alignment horizontal="center" vertical="center" wrapText="1"/>
      <protection/>
    </xf>
    <xf numFmtId="0" fontId="9" fillId="0" borderId="0" xfId="0" applyFont="1" applyFill="1" applyAlignment="1">
      <alignment horizontal="center"/>
    </xf>
    <xf numFmtId="0" fontId="7" fillId="0" borderId="0" xfId="0" applyFont="1" applyFill="1" applyAlignment="1">
      <alignment horizontal="center"/>
    </xf>
    <xf numFmtId="0" fontId="8" fillId="0" borderId="0" xfId="0" applyFont="1" applyFill="1" applyAlignment="1">
      <alignment horizontal="left"/>
    </xf>
    <xf numFmtId="0" fontId="27" fillId="0" borderId="0" xfId="0" applyFont="1" applyFill="1" applyAlignment="1">
      <alignment horizontal="right"/>
    </xf>
    <xf numFmtId="0" fontId="3" fillId="0" borderId="70"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0" xfId="0" applyFont="1" applyFill="1" applyAlignment="1">
      <alignment horizontal="center" wrapText="1"/>
    </xf>
    <xf numFmtId="0" fontId="3" fillId="0" borderId="16" xfId="0" applyFont="1" applyFill="1" applyBorder="1" applyAlignment="1">
      <alignment horizontal="center" wrapText="1"/>
    </xf>
    <xf numFmtId="0" fontId="3" fillId="0" borderId="15" xfId="0" applyFont="1" applyFill="1" applyBorder="1" applyAlignment="1">
      <alignment horizontal="center"/>
    </xf>
    <xf numFmtId="0" fontId="27" fillId="0" borderId="0" xfId="0" applyFont="1" applyFill="1" applyAlignment="1">
      <alignment horizontal="center"/>
    </xf>
    <xf numFmtId="0" fontId="9" fillId="0" borderId="0" xfId="0" applyFont="1" applyFill="1" applyAlignment="1">
      <alignment horizontal="center" wrapText="1"/>
    </xf>
    <xf numFmtId="0" fontId="3" fillId="0" borderId="10" xfId="0" applyFont="1" applyFill="1" applyBorder="1" applyAlignment="1">
      <alignment horizontal="center" vertical="center" wrapText="1"/>
    </xf>
    <xf numFmtId="0" fontId="9" fillId="0" borderId="16"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0" xfId="68" applyFont="1" applyFill="1" applyAlignment="1">
      <alignment horizontal="center" wrapText="1"/>
      <protection/>
    </xf>
    <xf numFmtId="0" fontId="9" fillId="0" borderId="0" xfId="68" applyFont="1" applyFill="1" applyAlignment="1">
      <alignment horizontal="center"/>
      <protection/>
    </xf>
    <xf numFmtId="175" fontId="27" fillId="0" borderId="16" xfId="0" applyNumberFormat="1" applyFont="1" applyFill="1" applyBorder="1" applyAlignment="1" applyProtection="1">
      <alignment horizontal="center" vertical="center" wrapText="1"/>
      <protection/>
    </xf>
    <xf numFmtId="175" fontId="27" fillId="0" borderId="15" xfId="0" applyNumberFormat="1" applyFont="1" applyFill="1" applyBorder="1" applyAlignment="1" applyProtection="1">
      <alignment horizontal="center" vertical="center" wrapText="1"/>
      <protection/>
    </xf>
    <xf numFmtId="175" fontId="27" fillId="0" borderId="10" xfId="0" applyNumberFormat="1" applyFont="1" applyFill="1" applyBorder="1" applyAlignment="1" applyProtection="1">
      <alignment horizontal="center" vertical="center" wrapText="1"/>
      <protection/>
    </xf>
    <xf numFmtId="0" fontId="8" fillId="0" borderId="0" xfId="0" applyFont="1" applyFill="1" applyBorder="1" applyAlignment="1">
      <alignment horizontal="center"/>
    </xf>
    <xf numFmtId="175" fontId="27" fillId="0" borderId="10" xfId="0" applyNumberFormat="1" applyFont="1" applyFill="1" applyBorder="1" applyAlignment="1">
      <alignment horizontal="center" vertical="center" wrapText="1"/>
    </xf>
    <xf numFmtId="0" fontId="27" fillId="0" borderId="10" xfId="0" applyFont="1" applyFill="1" applyBorder="1" applyAlignment="1">
      <alignment horizontal="center" vertical="center"/>
    </xf>
    <xf numFmtId="0" fontId="5" fillId="0" borderId="0" xfId="69" applyNumberFormat="1" applyFont="1" applyFill="1" applyAlignment="1">
      <alignment horizontal="center" vertical="center" wrapText="1"/>
      <protection/>
    </xf>
    <xf numFmtId="175" fontId="15" fillId="0" borderId="16" xfId="69" applyNumberFormat="1" applyFont="1" applyFill="1" applyBorder="1" applyAlignment="1" applyProtection="1">
      <alignment horizontal="center" vertical="center" wrapText="1"/>
      <protection/>
    </xf>
    <xf numFmtId="175" fontId="15" fillId="0" borderId="17" xfId="69" applyNumberFormat="1" applyFont="1" applyFill="1" applyBorder="1" applyAlignment="1" applyProtection="1">
      <alignment horizontal="center" vertical="center" wrapText="1"/>
      <protection/>
    </xf>
    <xf numFmtId="175" fontId="15" fillId="0" borderId="15" xfId="69" applyNumberFormat="1" applyFont="1" applyFill="1" applyBorder="1" applyAlignment="1" applyProtection="1">
      <alignment horizontal="center" vertical="center" wrapText="1"/>
      <protection/>
    </xf>
    <xf numFmtId="175" fontId="15" fillId="0" borderId="10" xfId="69" applyNumberFormat="1" applyFont="1" applyFill="1" applyBorder="1" applyAlignment="1" applyProtection="1">
      <alignment horizontal="center" vertical="center" wrapText="1"/>
      <protection/>
    </xf>
    <xf numFmtId="175" fontId="15" fillId="0" borderId="14" xfId="69" applyNumberFormat="1" applyFont="1" applyFill="1" applyBorder="1" applyAlignment="1" applyProtection="1">
      <alignment horizontal="center" vertical="center" wrapText="1"/>
      <protection/>
    </xf>
    <xf numFmtId="175" fontId="15" fillId="0" borderId="13" xfId="69" applyNumberFormat="1" applyFont="1" applyFill="1" applyBorder="1" applyAlignment="1" applyProtection="1">
      <alignment horizontal="center" vertical="center" wrapText="1"/>
      <protection/>
    </xf>
    <xf numFmtId="175" fontId="15" fillId="0" borderId="14" xfId="69" applyNumberFormat="1" applyFont="1" applyFill="1" applyBorder="1" applyAlignment="1">
      <alignment horizontal="center" vertical="center" wrapText="1"/>
      <protection/>
    </xf>
    <xf numFmtId="175" fontId="15" fillId="0" borderId="13" xfId="69" applyNumberFormat="1" applyFont="1" applyFill="1" applyBorder="1" applyAlignment="1">
      <alignment horizontal="center" vertical="center" wrapText="1"/>
      <protection/>
    </xf>
    <xf numFmtId="0" fontId="15" fillId="0" borderId="14" xfId="69" applyFont="1" applyFill="1" applyBorder="1" applyAlignment="1">
      <alignment horizontal="center" vertical="center" wrapText="1"/>
      <protection/>
    </xf>
    <xf numFmtId="0" fontId="15" fillId="0" borderId="13" xfId="69" applyFont="1" applyFill="1" applyBorder="1" applyAlignment="1">
      <alignment horizontal="center" vertical="center" wrapText="1"/>
      <protection/>
    </xf>
    <xf numFmtId="175" fontId="15" fillId="0" borderId="10" xfId="69" applyNumberFormat="1" applyFont="1" applyFill="1" applyBorder="1" applyAlignment="1">
      <alignment horizontal="center" vertical="center" wrapText="1"/>
      <protection/>
    </xf>
    <xf numFmtId="175" fontId="27" fillId="0" borderId="16" xfId="69" applyNumberFormat="1" applyFont="1" applyFill="1" applyBorder="1" applyAlignment="1" applyProtection="1">
      <alignment horizontal="center" vertical="center" wrapText="1"/>
      <protection/>
    </xf>
    <xf numFmtId="175" fontId="27" fillId="0" borderId="17" xfId="69" applyNumberFormat="1" applyFont="1" applyFill="1" applyBorder="1" applyAlignment="1" applyProtection="1">
      <alignment horizontal="center" vertical="center" wrapText="1"/>
      <protection/>
    </xf>
    <xf numFmtId="175" fontId="27" fillId="0" borderId="15" xfId="69" applyNumberFormat="1" applyFont="1" applyFill="1" applyBorder="1" applyAlignment="1" applyProtection="1">
      <alignment horizontal="center" vertical="center" wrapText="1"/>
      <protection/>
    </xf>
    <xf numFmtId="175" fontId="27" fillId="0" borderId="10" xfId="69" applyNumberFormat="1" applyFont="1" applyFill="1" applyBorder="1" applyAlignment="1" applyProtection="1">
      <alignment horizontal="center" vertical="center" wrapText="1"/>
      <protection/>
    </xf>
    <xf numFmtId="175" fontId="27" fillId="0" borderId="14" xfId="69" applyNumberFormat="1" applyFont="1" applyFill="1" applyBorder="1" applyAlignment="1" applyProtection="1">
      <alignment horizontal="center" vertical="center" wrapText="1"/>
      <protection/>
    </xf>
    <xf numFmtId="175" fontId="27" fillId="0" borderId="13" xfId="69" applyNumberFormat="1" applyFont="1" applyFill="1" applyBorder="1" applyAlignment="1" applyProtection="1">
      <alignment horizontal="center" vertical="center" wrapText="1"/>
      <protection/>
    </xf>
    <xf numFmtId="175" fontId="27" fillId="0" borderId="14" xfId="69" applyNumberFormat="1" applyFont="1" applyFill="1" applyBorder="1" applyAlignment="1">
      <alignment horizontal="center" vertical="center" wrapText="1"/>
      <protection/>
    </xf>
    <xf numFmtId="175" fontId="27" fillId="0" borderId="13" xfId="69" applyNumberFormat="1" applyFont="1" applyFill="1" applyBorder="1" applyAlignment="1">
      <alignment horizontal="center" vertical="center" wrapText="1"/>
      <protection/>
    </xf>
    <xf numFmtId="0" fontId="27" fillId="0" borderId="0" xfId="69" applyNumberFormat="1" applyFont="1" applyFill="1" applyAlignment="1">
      <alignment horizontal="center" vertical="center"/>
      <protection/>
    </xf>
    <xf numFmtId="0" fontId="27" fillId="0" borderId="14" xfId="69" applyFont="1" applyFill="1" applyBorder="1" applyAlignment="1">
      <alignment horizontal="center" vertical="center" wrapText="1"/>
      <protection/>
    </xf>
    <xf numFmtId="0" fontId="27" fillId="0" borderId="13" xfId="69" applyFont="1" applyFill="1" applyBorder="1" applyAlignment="1">
      <alignment horizontal="center" vertical="center" wrapText="1"/>
      <protection/>
    </xf>
    <xf numFmtId="175" fontId="27" fillId="0" borderId="10" xfId="69" applyNumberFormat="1" applyFont="1" applyFill="1" applyBorder="1" applyAlignment="1">
      <alignment horizontal="center" vertical="center" wrapText="1"/>
      <protection/>
    </xf>
    <xf numFmtId="0" fontId="3" fillId="0" borderId="10" xfId="60" applyFont="1" applyFill="1" applyBorder="1" applyAlignment="1">
      <alignment horizontal="center" vertical="center" wrapText="1"/>
      <protection/>
    </xf>
    <xf numFmtId="0" fontId="4" fillId="0" borderId="10" xfId="60" applyFont="1" applyFill="1" applyBorder="1" applyAlignment="1">
      <alignment horizontal="center" vertical="center" wrapText="1"/>
      <protection/>
    </xf>
    <xf numFmtId="0" fontId="3" fillId="0" borderId="10" xfId="60" applyFont="1" applyFill="1" applyBorder="1" applyAlignment="1">
      <alignment horizontal="center" vertical="center"/>
      <protection/>
    </xf>
    <xf numFmtId="3" fontId="4" fillId="0" borderId="16" xfId="70" applyNumberFormat="1" applyFont="1" applyFill="1" applyBorder="1" applyAlignment="1">
      <alignment horizontal="center" vertical="center" wrapText="1"/>
      <protection/>
    </xf>
    <xf numFmtId="3" fontId="4" fillId="0" borderId="17" xfId="70" applyNumberFormat="1" applyFont="1" applyFill="1" applyBorder="1" applyAlignment="1">
      <alignment horizontal="center" vertical="center" wrapText="1"/>
      <protection/>
    </xf>
    <xf numFmtId="3" fontId="4" fillId="0" borderId="15" xfId="70" applyNumberFormat="1" applyFont="1" applyFill="1" applyBorder="1" applyAlignment="1">
      <alignment horizontal="center" vertical="center" wrapText="1"/>
      <protection/>
    </xf>
    <xf numFmtId="3" fontId="4" fillId="0" borderId="12" xfId="70" applyNumberFormat="1" applyFont="1" applyFill="1" applyBorder="1" applyAlignment="1">
      <alignment horizontal="center" vertical="center" wrapText="1"/>
      <protection/>
    </xf>
    <xf numFmtId="3" fontId="4" fillId="0" borderId="67" xfId="70" applyNumberFormat="1" applyFont="1" applyFill="1" applyBorder="1" applyAlignment="1">
      <alignment horizontal="center" vertical="center" wrapText="1"/>
      <protection/>
    </xf>
    <xf numFmtId="3" fontId="4" fillId="0" borderId="18" xfId="70" applyNumberFormat="1" applyFont="1" applyFill="1" applyBorder="1" applyAlignment="1">
      <alignment horizontal="center" vertical="center" wrapText="1"/>
      <protection/>
    </xf>
    <xf numFmtId="1" fontId="7" fillId="0" borderId="0" xfId="70" applyNumberFormat="1" applyFont="1" applyFill="1" applyAlignment="1">
      <alignment horizontal="center" wrapText="1"/>
      <protection/>
    </xf>
    <xf numFmtId="0" fontId="9" fillId="0" borderId="16" xfId="0"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9" fillId="0" borderId="16" xfId="0" applyNumberFormat="1" applyFont="1" applyFill="1" applyBorder="1" applyAlignment="1">
      <alignment horizontal="center" vertical="center" wrapText="1"/>
    </xf>
    <xf numFmtId="0" fontId="9" fillId="0" borderId="15" xfId="0" applyNumberFormat="1" applyFont="1" applyFill="1" applyBorder="1" applyAlignment="1">
      <alignment horizontal="center" vertical="center" wrapText="1"/>
    </xf>
    <xf numFmtId="0" fontId="9" fillId="0" borderId="12" xfId="65" applyNumberFormat="1" applyFont="1" applyFill="1" applyBorder="1" applyAlignment="1">
      <alignment horizontal="center" vertical="center" wrapText="1"/>
      <protection/>
    </xf>
    <xf numFmtId="0" fontId="9" fillId="0" borderId="18" xfId="65" applyNumberFormat="1" applyFont="1" applyFill="1" applyBorder="1" applyAlignment="1">
      <alignment horizontal="center" vertical="center" wrapText="1"/>
      <protection/>
    </xf>
    <xf numFmtId="0" fontId="21" fillId="0" borderId="15"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9" fillId="0" borderId="12" xfId="0" applyFont="1" applyFill="1" applyBorder="1" applyAlignment="1">
      <alignment horizontal="center" wrapText="1"/>
    </xf>
    <xf numFmtId="0" fontId="9" fillId="0" borderId="18" xfId="0" applyFont="1" applyFill="1" applyBorder="1" applyAlignment="1">
      <alignment horizontal="center" wrapText="1"/>
    </xf>
    <xf numFmtId="0" fontId="5" fillId="0" borderId="0" xfId="0" applyFont="1" applyFill="1" applyBorder="1" applyAlignment="1">
      <alignment horizontal="right"/>
    </xf>
    <xf numFmtId="0" fontId="41" fillId="0" borderId="0" xfId="0" applyFont="1" applyFill="1" applyAlignment="1">
      <alignment horizontal="left"/>
    </xf>
    <xf numFmtId="0" fontId="39" fillId="0" borderId="0" xfId="0" applyFont="1" applyFill="1" applyAlignment="1">
      <alignment horizontal="left"/>
    </xf>
    <xf numFmtId="0" fontId="39" fillId="0" borderId="0" xfId="0" applyFont="1" applyFill="1" applyAlignment="1">
      <alignment horizontal="center"/>
    </xf>
    <xf numFmtId="0" fontId="43" fillId="0" borderId="0" xfId="0" applyNumberFormat="1" applyFont="1" applyFill="1" applyBorder="1" applyAlignment="1">
      <alignment horizontal="center" vertical="center" wrapText="1"/>
    </xf>
    <xf numFmtId="0" fontId="44" fillId="0" borderId="16" xfId="60" applyFont="1" applyFill="1" applyBorder="1" applyAlignment="1">
      <alignment horizontal="center" vertical="center"/>
      <protection/>
    </xf>
    <xf numFmtId="0" fontId="44" fillId="0" borderId="17" xfId="60" applyFont="1" applyFill="1" applyBorder="1" applyAlignment="1">
      <alignment horizontal="center" vertical="center"/>
      <protection/>
    </xf>
    <xf numFmtId="0" fontId="44" fillId="0" borderId="15" xfId="60" applyFont="1" applyFill="1" applyBorder="1" applyAlignment="1">
      <alignment horizontal="center" vertical="center"/>
      <protection/>
    </xf>
    <xf numFmtId="0" fontId="44" fillId="0" borderId="70" xfId="60" applyFont="1" applyFill="1" applyBorder="1" applyAlignment="1">
      <alignment horizontal="center" vertical="center"/>
      <protection/>
    </xf>
    <xf numFmtId="0" fontId="44" fillId="0" borderId="54" xfId="60" applyFont="1" applyFill="1" applyBorder="1" applyAlignment="1">
      <alignment horizontal="center" vertical="center"/>
      <protection/>
    </xf>
    <xf numFmtId="0" fontId="44" fillId="0" borderId="75" xfId="60" applyFont="1" applyFill="1" applyBorder="1" applyAlignment="1">
      <alignment horizontal="center" vertical="center"/>
      <protection/>
    </xf>
    <xf numFmtId="0" fontId="44" fillId="0" borderId="44" xfId="60" applyFont="1" applyFill="1" applyBorder="1" applyAlignment="1">
      <alignment horizontal="center" vertical="center"/>
      <protection/>
    </xf>
    <xf numFmtId="0" fontId="9" fillId="0" borderId="10" xfId="0" applyFont="1" applyFill="1" applyBorder="1" applyAlignment="1">
      <alignment horizontal="center" vertical="center"/>
    </xf>
    <xf numFmtId="0" fontId="3" fillId="32" borderId="0" xfId="68" applyFont="1" applyFill="1" applyAlignment="1">
      <alignment horizontal="center"/>
      <protection/>
    </xf>
    <xf numFmtId="0" fontId="5" fillId="32" borderId="0" xfId="68" applyFont="1" applyFill="1" applyAlignment="1">
      <alignment horizontal="center"/>
      <protection/>
    </xf>
    <xf numFmtId="0" fontId="15" fillId="0" borderId="12" xfId="60" applyFont="1" applyFill="1" applyBorder="1" applyAlignment="1">
      <alignment horizontal="center" vertical="center"/>
      <protection/>
    </xf>
    <xf numFmtId="0" fontId="15" fillId="0" borderId="67" xfId="60" applyFont="1" applyFill="1" applyBorder="1" applyAlignment="1">
      <alignment horizontal="center" vertical="center"/>
      <protection/>
    </xf>
    <xf numFmtId="0" fontId="15" fillId="0" borderId="18" xfId="60" applyFont="1" applyFill="1" applyBorder="1" applyAlignment="1">
      <alignment horizontal="center" vertical="center"/>
      <protection/>
    </xf>
    <xf numFmtId="175" fontId="15" fillId="0" borderId="16" xfId="0" applyNumberFormat="1" applyFont="1" applyFill="1" applyBorder="1" applyAlignment="1" applyProtection="1">
      <alignment horizontal="center" vertical="center" wrapText="1"/>
      <protection/>
    </xf>
    <xf numFmtId="175" fontId="15" fillId="0" borderId="17" xfId="0" applyNumberFormat="1" applyFont="1" applyFill="1" applyBorder="1" applyAlignment="1" applyProtection="1">
      <alignment horizontal="center" vertical="center" wrapText="1"/>
      <protection/>
    </xf>
    <xf numFmtId="175" fontId="15" fillId="0" borderId="15" xfId="0" applyNumberFormat="1" applyFont="1" applyFill="1" applyBorder="1" applyAlignment="1" applyProtection="1">
      <alignment horizontal="center" vertical="center" wrapText="1"/>
      <protection/>
    </xf>
    <xf numFmtId="0" fontId="15" fillId="0" borderId="10" xfId="0" applyFont="1" applyFill="1" applyBorder="1" applyAlignment="1">
      <alignment horizontal="center" vertical="center" wrapText="1"/>
    </xf>
    <xf numFmtId="175" fontId="15" fillId="0" borderId="10" xfId="0" applyNumberFormat="1" applyFont="1" applyFill="1" applyBorder="1" applyAlignment="1" applyProtection="1">
      <alignment horizontal="center" vertical="center" wrapText="1"/>
      <protection/>
    </xf>
    <xf numFmtId="0" fontId="15" fillId="0" borderId="10" xfId="0" applyFont="1" applyFill="1" applyBorder="1" applyAlignment="1">
      <alignment horizontal="center" vertical="center"/>
    </xf>
    <xf numFmtId="0" fontId="4" fillId="0" borderId="17"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67" xfId="0" applyFont="1" applyFill="1" applyBorder="1" applyAlignment="1">
      <alignment horizontal="center" vertical="center"/>
    </xf>
    <xf numFmtId="0" fontId="3" fillId="0" borderId="18" xfId="0" applyFont="1" applyFill="1" applyBorder="1" applyAlignment="1">
      <alignment horizontal="center" vertical="center"/>
    </xf>
    <xf numFmtId="0" fontId="5" fillId="0" borderId="0" xfId="69" applyNumberFormat="1" applyFont="1" applyFill="1" applyBorder="1" applyAlignment="1">
      <alignment horizontal="center" vertical="center" wrapText="1"/>
      <protection/>
    </xf>
    <xf numFmtId="0" fontId="3" fillId="0" borderId="15" xfId="60" applyFont="1" applyFill="1" applyBorder="1" applyAlignment="1">
      <alignment horizontal="center" vertical="center" wrapText="1"/>
      <protection/>
    </xf>
    <xf numFmtId="0" fontId="3" fillId="0" borderId="16" xfId="60" applyFont="1" applyFill="1" applyBorder="1" applyAlignment="1">
      <alignment horizontal="center" vertical="center"/>
      <protection/>
    </xf>
    <xf numFmtId="0" fontId="3" fillId="0" borderId="17" xfId="60" applyFont="1" applyFill="1" applyBorder="1" applyAlignment="1">
      <alignment horizontal="center" vertical="center"/>
      <protection/>
    </xf>
    <xf numFmtId="0" fontId="3" fillId="0" borderId="15" xfId="60" applyFont="1" applyFill="1" applyBorder="1" applyAlignment="1">
      <alignment horizontal="center" vertical="center"/>
      <protection/>
    </xf>
    <xf numFmtId="0" fontId="3" fillId="0" borderId="12" xfId="60" applyFont="1" applyFill="1" applyBorder="1" applyAlignment="1">
      <alignment horizontal="center"/>
      <protection/>
    </xf>
    <xf numFmtId="0" fontId="3" fillId="0" borderId="67" xfId="60" applyFont="1" applyFill="1" applyBorder="1" applyAlignment="1">
      <alignment horizontal="center"/>
      <protection/>
    </xf>
    <xf numFmtId="0" fontId="4" fillId="0" borderId="67" xfId="60" applyFont="1" applyFill="1" applyBorder="1" applyAlignment="1">
      <alignment horizontal="center"/>
      <protection/>
    </xf>
    <xf numFmtId="0" fontId="4" fillId="0" borderId="18" xfId="60" applyFont="1" applyFill="1" applyBorder="1" applyAlignment="1">
      <alignment horizontal="center"/>
      <protection/>
    </xf>
    <xf numFmtId="0" fontId="4" fillId="0" borderId="15" xfId="60" applyFont="1" applyFill="1" applyBorder="1" applyAlignment="1">
      <alignment horizontal="center" vertical="center" wrapText="1"/>
      <protection/>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AI"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rmal 3" xfId="61"/>
    <cellStyle name="Normal 3 2" xfId="62"/>
    <cellStyle name="Normal 3 2 12" xfId="63"/>
    <cellStyle name="Normal 31" xfId="64"/>
    <cellStyle name="Normal 4" xfId="65"/>
    <cellStyle name="Normal 5" xfId="66"/>
    <cellStyle name="Normal 6" xfId="67"/>
    <cellStyle name="Normal 7" xfId="68"/>
    <cellStyle name="Normal 8" xfId="69"/>
    <cellStyle name="Normal_Bieu mau (CV )" xfId="70"/>
    <cellStyle name="Normal_Chi NSTW NSDP 2002 - PL" xfId="71"/>
    <cellStyle name="Note" xfId="72"/>
    <cellStyle name="Output" xfId="73"/>
    <cellStyle name="Percent" xfId="74"/>
    <cellStyle name="Title" xfId="75"/>
    <cellStyle name="Total" xfId="76"/>
    <cellStyle name="Warning Text"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externalLink" Target="externalLinks/externalLink1.xml" /><Relationship Id="rId38" Type="http://schemas.openxmlformats.org/officeDocument/2006/relationships/externalLink" Target="externalLinks/externalLink2.xml" /><Relationship Id="rId3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Nghi%20quyet%20387%20va%20ND%2073\NQ%20387%20hoan%20thien%20trinh%20Bo%20lan%202%20(20042016)\Bieu%2013_PL%20Danh%20gia%20thu%20NSNN%20theo%20sac%20thue_FIXED%20(P&#272;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BTC15\SHARE_QLNSDPNSNN$\Hang\Bieu%20mau%20thu%202003%20vong%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ULL"/>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hu NSNN(V2)"/>
      <sheetName val="Dt 2001"/>
      <sheetName val="tinh CD DT"/>
      <sheetName val="Thu NSNN (V1)"/>
      <sheetName val="mau"/>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3"/>
  <sheetViews>
    <sheetView zoomScalePageLayoutView="0" workbookViewId="0" topLeftCell="A1">
      <selection activeCell="E9" sqref="E9"/>
    </sheetView>
  </sheetViews>
  <sheetFormatPr defaultColWidth="10" defaultRowHeight="15"/>
  <cols>
    <col min="1" max="1" width="6.69921875" style="81" customWidth="1"/>
    <col min="2" max="2" width="44" style="81" customWidth="1"/>
    <col min="3" max="4" width="13" style="81" customWidth="1"/>
    <col min="5" max="6" width="12" style="81" customWidth="1"/>
    <col min="7" max="8" width="11" style="81" customWidth="1"/>
    <col min="9" max="9" width="10.8984375" style="81" customWidth="1"/>
    <col min="10" max="16384" width="10" style="81" customWidth="1"/>
  </cols>
  <sheetData>
    <row r="1" spans="1:6" ht="21" customHeight="1">
      <c r="A1" s="137"/>
      <c r="B1" s="137" t="s">
        <v>387</v>
      </c>
      <c r="C1" s="61"/>
      <c r="D1" s="139"/>
      <c r="E1" s="61"/>
      <c r="F1" s="140" t="s">
        <v>300</v>
      </c>
    </row>
    <row r="2" spans="1:6" ht="12.75" customHeight="1">
      <c r="A2" s="141"/>
      <c r="B2" s="141"/>
      <c r="C2" s="61"/>
      <c r="D2" s="61"/>
      <c r="E2" s="61"/>
      <c r="F2" s="61"/>
    </row>
    <row r="3" spans="1:6" ht="21" customHeight="1">
      <c r="A3" s="138" t="s">
        <v>643</v>
      </c>
      <c r="B3" s="142"/>
      <c r="C3" s="143"/>
      <c r="D3" s="143"/>
      <c r="E3" s="143"/>
      <c r="F3" s="143"/>
    </row>
    <row r="4" spans="1:8" ht="18" customHeight="1">
      <c r="A4" s="847" t="s">
        <v>100</v>
      </c>
      <c r="B4" s="847"/>
      <c r="C4" s="847"/>
      <c r="D4" s="847"/>
      <c r="E4" s="847"/>
      <c r="F4" s="847"/>
      <c r="G4" s="59"/>
      <c r="H4" s="59"/>
    </row>
    <row r="5" spans="1:6" ht="19.5" customHeight="1">
      <c r="A5" s="62"/>
      <c r="B5" s="62"/>
      <c r="C5" s="3"/>
      <c r="D5" s="3"/>
      <c r="E5" s="3"/>
      <c r="F5" s="64" t="s">
        <v>27</v>
      </c>
    </row>
    <row r="6" spans="1:6" s="144" customFormat="1" ht="16.5" customHeight="1">
      <c r="A6" s="848" t="s">
        <v>81</v>
      </c>
      <c r="B6" s="848" t="s">
        <v>36</v>
      </c>
      <c r="C6" s="844" t="s">
        <v>586</v>
      </c>
      <c r="D6" s="851" t="s">
        <v>645</v>
      </c>
      <c r="E6" s="844" t="s">
        <v>646</v>
      </c>
      <c r="F6" s="844" t="s">
        <v>144</v>
      </c>
    </row>
    <row r="7" spans="1:6" s="144" customFormat="1" ht="16.5" customHeight="1">
      <c r="A7" s="849"/>
      <c r="B7" s="849"/>
      <c r="C7" s="845"/>
      <c r="D7" s="852"/>
      <c r="E7" s="845"/>
      <c r="F7" s="845"/>
    </row>
    <row r="8" spans="1:6" s="144" customFormat="1" ht="36.75" customHeight="1">
      <c r="A8" s="850"/>
      <c r="B8" s="850"/>
      <c r="C8" s="846"/>
      <c r="D8" s="853"/>
      <c r="E8" s="846"/>
      <c r="F8" s="846"/>
    </row>
    <row r="9" spans="1:6" s="146" customFormat="1" ht="12.75">
      <c r="A9" s="136" t="s">
        <v>0</v>
      </c>
      <c r="B9" s="145" t="s">
        <v>1</v>
      </c>
      <c r="C9" s="136">
        <v>1</v>
      </c>
      <c r="D9" s="136">
        <f>C9+1</f>
        <v>2</v>
      </c>
      <c r="E9" s="136">
        <f>D9+1</f>
        <v>3</v>
      </c>
      <c r="F9" s="136">
        <v>4</v>
      </c>
    </row>
    <row r="10" spans="1:6" s="260" customFormat="1" ht="27" customHeight="1">
      <c r="A10" s="147" t="s">
        <v>0</v>
      </c>
      <c r="B10" s="148" t="s">
        <v>97</v>
      </c>
      <c r="C10" s="401">
        <f>C11+C14+C17+C18</f>
        <v>897966</v>
      </c>
      <c r="D10" s="401">
        <f>D11+D14+D17+D18</f>
        <v>1826068</v>
      </c>
      <c r="E10" s="401">
        <f>E11+E14+E17+E18+E19</f>
        <v>808640</v>
      </c>
      <c r="F10" s="407">
        <f>E10/D10*100</f>
        <v>44.28312636769277</v>
      </c>
    </row>
    <row r="11" spans="1:6" s="260" customFormat="1" ht="27" customHeight="1">
      <c r="A11" s="150" t="s">
        <v>5</v>
      </c>
      <c r="B11" s="151" t="s">
        <v>180</v>
      </c>
      <c r="C11" s="402">
        <f>C12+C13</f>
        <v>767060</v>
      </c>
      <c r="D11" s="402">
        <f>D12+D13</f>
        <v>682267</v>
      </c>
      <c r="E11" s="402">
        <f>E12+E13</f>
        <v>706235</v>
      </c>
      <c r="F11" s="408">
        <f aca="true" t="shared" si="0" ref="F11:F18">E11/D11*100</f>
        <v>103.51299417969797</v>
      </c>
    </row>
    <row r="12" spans="1:6" s="3" customFormat="1" ht="27" customHeight="1">
      <c r="A12" s="150" t="s">
        <v>38</v>
      </c>
      <c r="B12" s="152" t="s">
        <v>178</v>
      </c>
      <c r="C12" s="403">
        <v>148450</v>
      </c>
      <c r="D12" s="403">
        <v>137074</v>
      </c>
      <c r="E12" s="403">
        <v>121920</v>
      </c>
      <c r="F12" s="408">
        <f t="shared" si="0"/>
        <v>88.94465763018515</v>
      </c>
    </row>
    <row r="13" spans="1:6" s="3" customFormat="1" ht="27" customHeight="1">
      <c r="A13" s="150" t="s">
        <v>38</v>
      </c>
      <c r="B13" s="152" t="s">
        <v>179</v>
      </c>
      <c r="C13" s="403">
        <v>618610</v>
      </c>
      <c r="D13" s="403">
        <v>545193</v>
      </c>
      <c r="E13" s="403">
        <v>584315</v>
      </c>
      <c r="F13" s="408">
        <f t="shared" si="0"/>
        <v>107.17580746634678</v>
      </c>
    </row>
    <row r="14" spans="1:6" s="406" customFormat="1" ht="27" customHeight="1">
      <c r="A14" s="208" t="s">
        <v>6</v>
      </c>
      <c r="B14" s="405" t="s">
        <v>37</v>
      </c>
      <c r="C14" s="402">
        <f>C15+C16</f>
        <v>130906</v>
      </c>
      <c r="D14" s="402">
        <f>D15+D16</f>
        <v>171670</v>
      </c>
      <c r="E14" s="402">
        <f>E15+E16</f>
        <v>54986</v>
      </c>
      <c r="F14" s="408">
        <f t="shared" si="0"/>
        <v>32.03005766878313</v>
      </c>
    </row>
    <row r="15" spans="1:9" s="3" customFormat="1" ht="27" customHeight="1">
      <c r="A15" s="154" t="s">
        <v>38</v>
      </c>
      <c r="B15" s="152" t="s">
        <v>157</v>
      </c>
      <c r="C15" s="403"/>
      <c r="D15" s="403"/>
      <c r="E15" s="403"/>
      <c r="F15" s="409"/>
      <c r="I15" s="155"/>
    </row>
    <row r="16" spans="1:6" s="3" customFormat="1" ht="27" customHeight="1">
      <c r="A16" s="154" t="s">
        <v>38</v>
      </c>
      <c r="B16" s="152" t="s">
        <v>39</v>
      </c>
      <c r="C16" s="403">
        <v>130906</v>
      </c>
      <c r="D16" s="403">
        <v>171670</v>
      </c>
      <c r="E16" s="403">
        <v>54986</v>
      </c>
      <c r="F16" s="409">
        <f t="shared" si="0"/>
        <v>32.03005766878313</v>
      </c>
    </row>
    <row r="17" spans="1:6" s="3" customFormat="1" ht="27" customHeight="1">
      <c r="A17" s="150" t="s">
        <v>17</v>
      </c>
      <c r="B17" s="151" t="s">
        <v>228</v>
      </c>
      <c r="C17" s="403">
        <v>0</v>
      </c>
      <c r="D17" s="413">
        <v>20431</v>
      </c>
      <c r="E17" s="403">
        <v>0</v>
      </c>
      <c r="F17" s="409"/>
    </row>
    <row r="18" spans="1:6" s="3" customFormat="1" ht="27" customHeight="1">
      <c r="A18" s="150" t="s">
        <v>18</v>
      </c>
      <c r="B18" s="151" t="s">
        <v>72</v>
      </c>
      <c r="C18" s="403"/>
      <c r="D18" s="413">
        <v>951700</v>
      </c>
      <c r="E18" s="403"/>
      <c r="F18" s="409">
        <f t="shared" si="0"/>
        <v>0</v>
      </c>
    </row>
    <row r="19" spans="1:6" s="3" customFormat="1" ht="27" customHeight="1">
      <c r="A19" s="150" t="s">
        <v>23</v>
      </c>
      <c r="B19" s="151" t="s">
        <v>644</v>
      </c>
      <c r="C19" s="403"/>
      <c r="D19" s="413"/>
      <c r="E19" s="403">
        <v>47419</v>
      </c>
      <c r="F19" s="409"/>
    </row>
    <row r="20" spans="1:6" s="406" customFormat="1" ht="27" customHeight="1">
      <c r="A20" s="208" t="s">
        <v>1</v>
      </c>
      <c r="B20" s="405" t="s">
        <v>85</v>
      </c>
      <c r="C20" s="402">
        <f>C21+C27+C30+C31</f>
        <v>897966</v>
      </c>
      <c r="D20" s="402">
        <f>D21+D27+D30+D31</f>
        <v>852204</v>
      </c>
      <c r="E20" s="402">
        <f>E21+E27+E30+E31</f>
        <v>808640</v>
      </c>
      <c r="F20" s="410">
        <f aca="true" t="shared" si="1" ref="F20:F27">E20/C20*100</f>
        <v>90.05240732945346</v>
      </c>
    </row>
    <row r="21" spans="1:6" s="406" customFormat="1" ht="27" customHeight="1">
      <c r="A21" s="208" t="s">
        <v>5</v>
      </c>
      <c r="B21" s="405" t="s">
        <v>86</v>
      </c>
      <c r="C21" s="402">
        <f>C22+C23+C24+C25</f>
        <v>872850</v>
      </c>
      <c r="D21" s="402">
        <f>D22+D23+D24+D25+D26</f>
        <v>823876</v>
      </c>
      <c r="E21" s="402">
        <f>E22+E23+E24+E25</f>
        <v>797904</v>
      </c>
      <c r="F21" s="410">
        <f t="shared" si="1"/>
        <v>91.41364495617805</v>
      </c>
    </row>
    <row r="22" spans="1:6" s="3" customFormat="1" ht="27" customHeight="1">
      <c r="A22" s="156">
        <v>1</v>
      </c>
      <c r="B22" s="152" t="s">
        <v>40</v>
      </c>
      <c r="C22" s="403">
        <v>323690</v>
      </c>
      <c r="D22" s="403">
        <v>330923</v>
      </c>
      <c r="E22" s="403">
        <v>236150</v>
      </c>
      <c r="F22" s="409">
        <f t="shared" si="1"/>
        <v>72.95560567209367</v>
      </c>
    </row>
    <row r="23" spans="1:6" s="3" customFormat="1" ht="27" customHeight="1">
      <c r="A23" s="156">
        <f>A22+1</f>
        <v>2</v>
      </c>
      <c r="B23" s="152" t="s">
        <v>2</v>
      </c>
      <c r="C23" s="403">
        <v>531830</v>
      </c>
      <c r="D23" s="403">
        <v>492053</v>
      </c>
      <c r="E23" s="403">
        <v>546679</v>
      </c>
      <c r="F23" s="409">
        <f t="shared" si="1"/>
        <v>102.79205761239494</v>
      </c>
    </row>
    <row r="24" spans="1:6" s="3" customFormat="1" ht="27" customHeight="1">
      <c r="A24" s="156">
        <v>3</v>
      </c>
      <c r="B24" s="152" t="s">
        <v>34</v>
      </c>
      <c r="C24" s="403">
        <v>17330</v>
      </c>
      <c r="D24" s="403">
        <v>900</v>
      </c>
      <c r="E24" s="403">
        <v>15075</v>
      </c>
      <c r="F24" s="409">
        <f t="shared" si="1"/>
        <v>86.98788228505482</v>
      </c>
    </row>
    <row r="25" spans="1:6" s="3" customFormat="1" ht="27" customHeight="1">
      <c r="A25" s="156">
        <v>4</v>
      </c>
      <c r="B25" s="152" t="s">
        <v>41</v>
      </c>
      <c r="C25" s="403"/>
      <c r="D25" s="403"/>
      <c r="E25" s="403"/>
      <c r="F25" s="409"/>
    </row>
    <row r="26" spans="1:6" s="3" customFormat="1" ht="27" customHeight="1">
      <c r="A26" s="156">
        <v>5</v>
      </c>
      <c r="B26" s="152" t="s">
        <v>515</v>
      </c>
      <c r="C26" s="403"/>
      <c r="D26" s="403"/>
      <c r="E26" s="403"/>
      <c r="F26" s="409"/>
    </row>
    <row r="27" spans="1:6" s="406" customFormat="1" ht="27" customHeight="1">
      <c r="A27" s="208" t="s">
        <v>6</v>
      </c>
      <c r="B27" s="405" t="s">
        <v>163</v>
      </c>
      <c r="C27" s="402">
        <f>C28+C29</f>
        <v>25116</v>
      </c>
      <c r="D27" s="402">
        <f>D28+D29</f>
        <v>25116</v>
      </c>
      <c r="E27" s="402">
        <f>E28+E29</f>
        <v>10736</v>
      </c>
      <c r="F27" s="410">
        <f t="shared" si="1"/>
        <v>42.74566013696449</v>
      </c>
    </row>
    <row r="28" spans="1:6" s="3" customFormat="1" ht="27" customHeight="1">
      <c r="A28" s="156">
        <v>1</v>
      </c>
      <c r="B28" s="152" t="s">
        <v>152</v>
      </c>
      <c r="C28" s="403">
        <v>0</v>
      </c>
      <c r="D28" s="403"/>
      <c r="E28" s="403">
        <v>0</v>
      </c>
      <c r="F28" s="409"/>
    </row>
    <row r="29" spans="1:6" s="3" customFormat="1" ht="27" customHeight="1">
      <c r="A29" s="156">
        <f>A28+1</f>
        <v>2</v>
      </c>
      <c r="B29" s="152" t="s">
        <v>154</v>
      </c>
      <c r="C29" s="403">
        <v>25116</v>
      </c>
      <c r="D29" s="403">
        <v>25116</v>
      </c>
      <c r="E29" s="403">
        <v>10736</v>
      </c>
      <c r="F29" s="409">
        <f>E29/C29*100</f>
        <v>42.74566013696449</v>
      </c>
    </row>
    <row r="30" spans="1:6" s="260" customFormat="1" ht="27" customHeight="1">
      <c r="A30" s="591" t="s">
        <v>17</v>
      </c>
      <c r="B30" s="592" t="s">
        <v>516</v>
      </c>
      <c r="C30" s="593"/>
      <c r="D30" s="593">
        <v>3212</v>
      </c>
      <c r="E30" s="593"/>
      <c r="F30" s="594"/>
    </row>
    <row r="31" spans="1:6" s="260" customFormat="1" ht="27" customHeight="1">
      <c r="A31" s="157" t="s">
        <v>18</v>
      </c>
      <c r="B31" s="158" t="s">
        <v>517</v>
      </c>
      <c r="C31" s="414"/>
      <c r="D31" s="414"/>
      <c r="E31" s="414"/>
      <c r="F31" s="415"/>
    </row>
    <row r="32" spans="1:6" ht="29.25" customHeight="1">
      <c r="A32" s="3"/>
      <c r="B32" s="3"/>
      <c r="C32" s="3"/>
      <c r="D32" s="3"/>
      <c r="E32" s="3"/>
      <c r="F32" s="3"/>
    </row>
    <row r="33" spans="1:6" ht="34.5" customHeight="1">
      <c r="A33" s="843"/>
      <c r="B33" s="843"/>
      <c r="C33" s="843"/>
      <c r="D33" s="843"/>
      <c r="E33" s="843"/>
      <c r="F33" s="843"/>
    </row>
    <row r="34" spans="1:6" ht="18.75">
      <c r="A34" s="3"/>
      <c r="B34" s="3"/>
      <c r="C34" s="3"/>
      <c r="D34" s="3"/>
      <c r="E34" s="3"/>
      <c r="F34" s="3"/>
    </row>
    <row r="35" spans="1:6" ht="18.75">
      <c r="A35" s="3"/>
      <c r="B35" s="3"/>
      <c r="C35" s="3"/>
      <c r="D35" s="3"/>
      <c r="E35" s="3"/>
      <c r="F35" s="3"/>
    </row>
    <row r="36" spans="1:6" ht="18.75">
      <c r="A36" s="3"/>
      <c r="B36" s="3"/>
      <c r="C36" s="3"/>
      <c r="D36" s="3"/>
      <c r="E36" s="3"/>
      <c r="F36" s="3"/>
    </row>
    <row r="37" spans="1:6" ht="18.75">
      <c r="A37" s="3"/>
      <c r="B37" s="3"/>
      <c r="C37" s="3"/>
      <c r="D37" s="3"/>
      <c r="E37" s="3"/>
      <c r="F37" s="3"/>
    </row>
    <row r="38" spans="1:6" ht="18.75">
      <c r="A38" s="3"/>
      <c r="B38" s="3"/>
      <c r="C38" s="3"/>
      <c r="D38" s="3"/>
      <c r="E38" s="3"/>
      <c r="F38" s="3"/>
    </row>
    <row r="39" spans="1:6" ht="22.5" customHeight="1">
      <c r="A39" s="3"/>
      <c r="B39" s="3"/>
      <c r="C39" s="3"/>
      <c r="D39" s="3"/>
      <c r="E39" s="3"/>
      <c r="F39" s="3"/>
    </row>
    <row r="40" spans="1:6" ht="18.75">
      <c r="A40" s="3"/>
      <c r="B40" s="3"/>
      <c r="C40" s="3"/>
      <c r="D40" s="3"/>
      <c r="E40" s="3"/>
      <c r="F40" s="3"/>
    </row>
    <row r="41" spans="1:6" ht="18.75">
      <c r="A41" s="3"/>
      <c r="B41" s="3"/>
      <c r="C41" s="3"/>
      <c r="D41" s="3"/>
      <c r="E41" s="3"/>
      <c r="F41" s="3"/>
    </row>
    <row r="42" spans="1:6" ht="18.75">
      <c r="A42" s="3"/>
      <c r="B42" s="3"/>
      <c r="C42" s="3"/>
      <c r="D42" s="3"/>
      <c r="E42" s="3"/>
      <c r="F42" s="3"/>
    </row>
    <row r="43" spans="1:6" ht="18.75">
      <c r="A43" s="3"/>
      <c r="B43" s="3"/>
      <c r="C43" s="3"/>
      <c r="D43" s="3"/>
      <c r="E43" s="3"/>
      <c r="F43" s="3"/>
    </row>
  </sheetData>
  <sheetProtection/>
  <mergeCells count="8">
    <mergeCell ref="A33:F33"/>
    <mergeCell ref="E6:E8"/>
    <mergeCell ref="A4:F4"/>
    <mergeCell ref="F6:F8"/>
    <mergeCell ref="B6:B8"/>
    <mergeCell ref="A6:A8"/>
    <mergeCell ref="C6:C8"/>
    <mergeCell ref="D6:D8"/>
  </mergeCells>
  <printOptions horizontalCentered="1"/>
  <pageMargins left="0.91" right="0.2362204724409449" top="0.54" bottom="0.2362204724409449" header="0.34" footer="0.15748031496062992"/>
  <pageSetup horizontalDpi="600" verticalDpi="600" orientation="portrait" paperSize="9" scale="70" r:id="rId1"/>
</worksheet>
</file>

<file path=xl/worksheets/sheet10.xml><?xml version="1.0" encoding="utf-8"?>
<worksheet xmlns="http://schemas.openxmlformats.org/spreadsheetml/2006/main" xmlns:r="http://schemas.openxmlformats.org/officeDocument/2006/relationships">
  <dimension ref="A1:G39"/>
  <sheetViews>
    <sheetView tabSelected="1" zoomScalePageLayoutView="0" workbookViewId="0" topLeftCell="A1">
      <selection activeCell="D28" sqref="D28"/>
    </sheetView>
  </sheetViews>
  <sheetFormatPr defaultColWidth="10" defaultRowHeight="15"/>
  <cols>
    <col min="1" max="1" width="5.69921875" style="81" customWidth="1"/>
    <col min="2" max="2" width="24" style="81" customWidth="1"/>
    <col min="3" max="3" width="10.796875" style="81" customWidth="1"/>
    <col min="4" max="4" width="12.296875" style="81" customWidth="1"/>
    <col min="5" max="5" width="13.3984375" style="81" customWidth="1"/>
    <col min="6" max="6" width="11.59765625" style="81" customWidth="1"/>
    <col min="7" max="16384" width="10" style="81" customWidth="1"/>
  </cols>
  <sheetData>
    <row r="1" spans="1:7" ht="15.75">
      <c r="A1" s="214" t="s">
        <v>387</v>
      </c>
      <c r="B1" s="218"/>
      <c r="C1" s="219"/>
      <c r="D1" s="220"/>
      <c r="E1" s="866" t="s">
        <v>129</v>
      </c>
      <c r="F1" s="866"/>
      <c r="G1" s="214"/>
    </row>
    <row r="2" spans="1:6" ht="12.75" customHeight="1">
      <c r="A2" s="141"/>
      <c r="B2" s="141"/>
      <c r="C2" s="61"/>
      <c r="D2" s="61"/>
      <c r="E2" s="61"/>
      <c r="F2" s="61"/>
    </row>
    <row r="3" spans="1:6" ht="27" customHeight="1">
      <c r="A3" s="854" t="s">
        <v>642</v>
      </c>
      <c r="B3" s="854"/>
      <c r="C3" s="854"/>
      <c r="D3" s="854"/>
      <c r="E3" s="854"/>
      <c r="F3" s="854"/>
    </row>
    <row r="4" spans="1:6" ht="21" customHeight="1">
      <c r="A4" s="854" t="s">
        <v>698</v>
      </c>
      <c r="B4" s="854"/>
      <c r="C4" s="854"/>
      <c r="D4" s="854"/>
      <c r="E4" s="854"/>
      <c r="F4" s="854"/>
    </row>
    <row r="5" spans="1:6" ht="18" customHeight="1">
      <c r="A5" s="847" t="s">
        <v>100</v>
      </c>
      <c r="B5" s="847"/>
      <c r="C5" s="847"/>
      <c r="D5" s="847"/>
      <c r="E5" s="847"/>
      <c r="F5" s="847"/>
    </row>
    <row r="6" spans="1:6" ht="14.25" customHeight="1">
      <c r="A6" s="60"/>
      <c r="B6" s="60"/>
      <c r="C6" s="61"/>
      <c r="D6" s="61"/>
      <c r="E6" s="61"/>
      <c r="F6" s="61"/>
    </row>
    <row r="7" spans="1:6" ht="19.5" customHeight="1" thickBot="1">
      <c r="A7" s="62"/>
      <c r="B7" s="62"/>
      <c r="C7" s="3"/>
      <c r="D7" s="3"/>
      <c r="E7" s="947" t="s">
        <v>27</v>
      </c>
      <c r="F7" s="947"/>
    </row>
    <row r="8" spans="1:6" s="144" customFormat="1" ht="23.25" customHeight="1">
      <c r="A8" s="855" t="s">
        <v>508</v>
      </c>
      <c r="B8" s="861" t="s">
        <v>509</v>
      </c>
      <c r="C8" s="952" t="s">
        <v>69</v>
      </c>
      <c r="D8" s="952" t="s">
        <v>146</v>
      </c>
      <c r="E8" s="952" t="s">
        <v>510</v>
      </c>
      <c r="F8" s="955" t="s">
        <v>147</v>
      </c>
    </row>
    <row r="9" spans="1:6" s="144" customFormat="1" ht="23.25" customHeight="1">
      <c r="A9" s="948"/>
      <c r="B9" s="950"/>
      <c r="C9" s="953"/>
      <c r="D9" s="953"/>
      <c r="E9" s="953"/>
      <c r="F9" s="956"/>
    </row>
    <row r="10" spans="1:6" s="144" customFormat="1" ht="66" customHeight="1">
      <c r="A10" s="949"/>
      <c r="B10" s="951"/>
      <c r="C10" s="954"/>
      <c r="D10" s="953"/>
      <c r="E10" s="953"/>
      <c r="F10" s="956"/>
    </row>
    <row r="11" spans="1:6" s="144" customFormat="1" ht="28.5" customHeight="1">
      <c r="A11" s="504" t="s">
        <v>0</v>
      </c>
      <c r="B11" s="505" t="s">
        <v>1</v>
      </c>
      <c r="C11" s="506" t="s">
        <v>511</v>
      </c>
      <c r="D11" s="506">
        <v>2</v>
      </c>
      <c r="E11" s="506">
        <f>D11+1</f>
        <v>3</v>
      </c>
      <c r="F11" s="507">
        <f>E11+1</f>
        <v>4</v>
      </c>
    </row>
    <row r="12" spans="1:6" s="144" customFormat="1" ht="34.5" customHeight="1">
      <c r="A12" s="835"/>
      <c r="B12" s="836" t="s">
        <v>28</v>
      </c>
      <c r="C12" s="632">
        <f>D12+E12+F12</f>
        <v>775000</v>
      </c>
      <c r="D12" s="800"/>
      <c r="E12" s="632">
        <f>SUM(E13:E22)</f>
        <v>775000</v>
      </c>
      <c r="F12" s="633">
        <f>SUM(F13:F22)</f>
        <v>0</v>
      </c>
    </row>
    <row r="13" spans="1:6" s="146" customFormat="1" ht="36" customHeight="1">
      <c r="A13" s="637">
        <v>1</v>
      </c>
      <c r="B13" s="669" t="s">
        <v>498</v>
      </c>
      <c r="C13" s="528">
        <f aca="true" t="shared" si="0" ref="C13:C22">D13+E13+F13</f>
        <v>57000</v>
      </c>
      <c r="D13" s="528"/>
      <c r="E13" s="528">
        <f>27000+30000</f>
        <v>57000</v>
      </c>
      <c r="F13" s="837"/>
    </row>
    <row r="14" spans="1:6" s="3" customFormat="1" ht="33" customHeight="1">
      <c r="A14" s="637">
        <v>2</v>
      </c>
      <c r="B14" s="669" t="s">
        <v>499</v>
      </c>
      <c r="C14" s="528">
        <f t="shared" si="0"/>
        <v>57000</v>
      </c>
      <c r="D14" s="528"/>
      <c r="E14" s="528">
        <f aca="true" t="shared" si="1" ref="E14:E19">27000+30000</f>
        <v>57000</v>
      </c>
      <c r="F14" s="837"/>
    </row>
    <row r="15" spans="1:6" s="3" customFormat="1" ht="33" customHeight="1">
      <c r="A15" s="637">
        <v>3</v>
      </c>
      <c r="B15" s="669" t="s">
        <v>500</v>
      </c>
      <c r="C15" s="528">
        <f t="shared" si="0"/>
        <v>57000</v>
      </c>
      <c r="D15" s="528"/>
      <c r="E15" s="528">
        <f t="shared" si="1"/>
        <v>57000</v>
      </c>
      <c r="F15" s="837"/>
    </row>
    <row r="16" spans="1:6" s="3" customFormat="1" ht="33" customHeight="1">
      <c r="A16" s="637">
        <v>4</v>
      </c>
      <c r="B16" s="669" t="s">
        <v>512</v>
      </c>
      <c r="C16" s="528">
        <f t="shared" si="0"/>
        <v>57000</v>
      </c>
      <c r="D16" s="528"/>
      <c r="E16" s="528">
        <f t="shared" si="1"/>
        <v>57000</v>
      </c>
      <c r="F16" s="837"/>
    </row>
    <row r="17" spans="1:6" s="3" customFormat="1" ht="33" customHeight="1">
      <c r="A17" s="637">
        <v>5</v>
      </c>
      <c r="B17" s="669" t="s">
        <v>502</v>
      </c>
      <c r="C17" s="528">
        <f t="shared" si="0"/>
        <v>57000</v>
      </c>
      <c r="D17" s="528"/>
      <c r="E17" s="528">
        <f t="shared" si="1"/>
        <v>57000</v>
      </c>
      <c r="F17" s="837"/>
    </row>
    <row r="18" spans="1:6" s="3" customFormat="1" ht="38.25" customHeight="1">
      <c r="A18" s="637">
        <v>6</v>
      </c>
      <c r="B18" s="669" t="s">
        <v>513</v>
      </c>
      <c r="C18" s="528">
        <f t="shared" si="0"/>
        <v>57000</v>
      </c>
      <c r="D18" s="528"/>
      <c r="E18" s="528">
        <f t="shared" si="1"/>
        <v>57000</v>
      </c>
      <c r="F18" s="837"/>
    </row>
    <row r="19" spans="1:6" s="3" customFormat="1" ht="33" customHeight="1">
      <c r="A19" s="637">
        <v>7</v>
      </c>
      <c r="B19" s="669" t="s">
        <v>504</v>
      </c>
      <c r="C19" s="528">
        <f t="shared" si="0"/>
        <v>57000</v>
      </c>
      <c r="D19" s="528"/>
      <c r="E19" s="528">
        <f t="shared" si="1"/>
        <v>57000</v>
      </c>
      <c r="F19" s="837"/>
    </row>
    <row r="20" spans="1:6" s="3" customFormat="1" ht="33" customHeight="1">
      <c r="A20" s="637">
        <v>8</v>
      </c>
      <c r="B20" s="669" t="s">
        <v>505</v>
      </c>
      <c r="C20" s="528">
        <f t="shared" si="0"/>
        <v>127000</v>
      </c>
      <c r="D20" s="528"/>
      <c r="E20" s="528">
        <f>97000+30000</f>
        <v>127000</v>
      </c>
      <c r="F20" s="837"/>
    </row>
    <row r="21" spans="1:6" s="3" customFormat="1" ht="33" customHeight="1">
      <c r="A21" s="637">
        <v>9</v>
      </c>
      <c r="B21" s="669" t="s">
        <v>506</v>
      </c>
      <c r="C21" s="528">
        <f t="shared" si="0"/>
        <v>122000</v>
      </c>
      <c r="D21" s="528"/>
      <c r="E21" s="528">
        <f>92000+30000</f>
        <v>122000</v>
      </c>
      <c r="F21" s="837"/>
    </row>
    <row r="22" spans="1:6" s="3" customFormat="1" ht="33" customHeight="1">
      <c r="A22" s="644">
        <v>10</v>
      </c>
      <c r="B22" s="838" t="s">
        <v>514</v>
      </c>
      <c r="C22" s="528">
        <f t="shared" si="0"/>
        <v>127000</v>
      </c>
      <c r="D22" s="528"/>
      <c r="E22" s="839">
        <f>97000+30000</f>
        <v>127000</v>
      </c>
      <c r="F22" s="837"/>
    </row>
    <row r="23" spans="1:6" s="3" customFormat="1" ht="33" customHeight="1" thickBot="1">
      <c r="A23" s="659"/>
      <c r="B23" s="840"/>
      <c r="C23" s="841"/>
      <c r="D23" s="841"/>
      <c r="E23" s="841"/>
      <c r="F23" s="842"/>
    </row>
    <row r="24" spans="1:6" ht="19.5" customHeight="1">
      <c r="A24" s="62"/>
      <c r="B24" s="166"/>
      <c r="C24" s="3"/>
      <c r="D24" s="3"/>
      <c r="E24" s="3"/>
      <c r="F24" s="3"/>
    </row>
    <row r="25" spans="1:6" ht="18.75">
      <c r="A25" s="3"/>
      <c r="B25" s="62"/>
      <c r="C25" s="3"/>
      <c r="D25" s="3"/>
      <c r="E25" s="3"/>
      <c r="F25" s="3"/>
    </row>
    <row r="26" spans="1:6" ht="18.75">
      <c r="A26" s="3"/>
      <c r="B26" s="3"/>
      <c r="C26" s="3"/>
      <c r="D26" s="3"/>
      <c r="E26" s="3"/>
      <c r="F26" s="3"/>
    </row>
    <row r="27" spans="1:6" ht="18.75">
      <c r="A27" s="3"/>
      <c r="B27" s="3"/>
      <c r="C27" s="3"/>
      <c r="D27" s="3"/>
      <c r="E27" s="3"/>
      <c r="F27" s="3"/>
    </row>
    <row r="28" spans="1:6" ht="18.75">
      <c r="A28" s="3"/>
      <c r="B28" s="3"/>
      <c r="C28" s="3"/>
      <c r="D28" s="3"/>
      <c r="E28" s="3"/>
      <c r="F28" s="3"/>
    </row>
    <row r="29" spans="1:6" ht="18.75">
      <c r="A29" s="3"/>
      <c r="B29" s="3"/>
      <c r="C29" s="3"/>
      <c r="D29" s="3"/>
      <c r="E29" s="3"/>
      <c r="F29" s="3"/>
    </row>
    <row r="30" spans="1:6" ht="18.75">
      <c r="A30" s="3"/>
      <c r="B30" s="3"/>
      <c r="C30" s="3"/>
      <c r="D30" s="3"/>
      <c r="E30" s="3"/>
      <c r="F30" s="3"/>
    </row>
    <row r="31" spans="1:6" ht="18.75">
      <c r="A31" s="3"/>
      <c r="B31" s="3"/>
      <c r="C31" s="3"/>
      <c r="D31" s="3"/>
      <c r="E31" s="3"/>
      <c r="F31" s="3"/>
    </row>
    <row r="32" spans="1:6" ht="18.75">
      <c r="A32" s="3"/>
      <c r="B32" s="3"/>
      <c r="C32" s="3"/>
      <c r="D32" s="3"/>
      <c r="E32" s="3"/>
      <c r="F32" s="3"/>
    </row>
    <row r="33" spans="1:6" ht="18.75">
      <c r="A33" s="3"/>
      <c r="B33" s="3"/>
      <c r="C33" s="3"/>
      <c r="D33" s="3"/>
      <c r="E33" s="3"/>
      <c r="F33" s="3"/>
    </row>
    <row r="34" spans="1:6" ht="18.75">
      <c r="A34" s="3"/>
      <c r="B34" s="3"/>
      <c r="C34" s="3"/>
      <c r="D34" s="3"/>
      <c r="E34" s="3"/>
      <c r="F34" s="3"/>
    </row>
    <row r="35" spans="1:6" ht="22.5" customHeight="1">
      <c r="A35" s="3"/>
      <c r="B35" s="3"/>
      <c r="C35" s="3"/>
      <c r="D35" s="3"/>
      <c r="E35" s="3"/>
      <c r="F35" s="3"/>
    </row>
    <row r="36" spans="1:6" ht="18.75">
      <c r="A36" s="3"/>
      <c r="B36" s="3"/>
      <c r="C36" s="3"/>
      <c r="D36" s="3"/>
      <c r="E36" s="3"/>
      <c r="F36" s="3"/>
    </row>
    <row r="37" spans="1:6" ht="18.75">
      <c r="A37" s="3"/>
      <c r="B37" s="3"/>
      <c r="C37" s="3"/>
      <c r="D37" s="3"/>
      <c r="E37" s="3"/>
      <c r="F37" s="3"/>
    </row>
    <row r="38" spans="1:6" ht="18.75">
      <c r="A38" s="3"/>
      <c r="B38" s="3"/>
      <c r="C38" s="3"/>
      <c r="D38" s="3"/>
      <c r="E38" s="3"/>
      <c r="F38" s="3"/>
    </row>
    <row r="39" spans="1:6" ht="18.75">
      <c r="A39" s="3"/>
      <c r="B39" s="3"/>
      <c r="C39" s="3"/>
      <c r="D39" s="3"/>
      <c r="E39" s="3"/>
      <c r="F39" s="3"/>
    </row>
  </sheetData>
  <sheetProtection/>
  <mergeCells count="11">
    <mergeCell ref="F8:F10"/>
    <mergeCell ref="E1:F1"/>
    <mergeCell ref="A5:F5"/>
    <mergeCell ref="E7:F7"/>
    <mergeCell ref="A3:F3"/>
    <mergeCell ref="A4:F4"/>
    <mergeCell ref="A8:A10"/>
    <mergeCell ref="B8:B10"/>
    <mergeCell ref="C8:C10"/>
    <mergeCell ref="D8:D10"/>
    <mergeCell ref="E8:E10"/>
  </mergeCells>
  <printOptions horizontalCentered="1"/>
  <pageMargins left="0.87" right="0.2362204724409449" top="0.7480314960629921" bottom="0.52" header="0.31496062992125984" footer="0.31496062992125984"/>
  <pageSetup horizontalDpi="600" verticalDpi="600" orientation="portrait" paperSize="9" scale="95" r:id="rId1"/>
</worksheet>
</file>

<file path=xl/worksheets/sheet11.xml><?xml version="1.0" encoding="utf-8"?>
<worksheet xmlns="http://schemas.openxmlformats.org/spreadsheetml/2006/main" xmlns:r="http://schemas.openxmlformats.org/officeDocument/2006/relationships">
  <dimension ref="A1:S34"/>
  <sheetViews>
    <sheetView zoomScalePageLayoutView="0" workbookViewId="0" topLeftCell="A1">
      <selection activeCell="F13" sqref="F13"/>
    </sheetView>
  </sheetViews>
  <sheetFormatPr defaultColWidth="10" defaultRowHeight="15"/>
  <cols>
    <col min="1" max="1" width="6.09765625" style="222" customWidth="1"/>
    <col min="2" max="2" width="24.296875" style="222" customWidth="1"/>
    <col min="3" max="19" width="9.8984375" style="222" customWidth="1"/>
    <col min="20" max="16384" width="10" style="222" customWidth="1"/>
  </cols>
  <sheetData>
    <row r="1" spans="1:19" ht="18.75">
      <c r="A1" s="214" t="s">
        <v>84</v>
      </c>
      <c r="B1" s="218"/>
      <c r="C1" s="219"/>
      <c r="D1" s="220"/>
      <c r="E1" s="221"/>
      <c r="F1" s="221"/>
      <c r="G1" s="221"/>
      <c r="H1" s="244"/>
      <c r="I1" s="245"/>
      <c r="J1" s="245"/>
      <c r="S1" s="140" t="s">
        <v>130</v>
      </c>
    </row>
    <row r="2" spans="1:11" ht="12.75" customHeight="1">
      <c r="A2" s="223"/>
      <c r="B2" s="223"/>
      <c r="C2" s="221"/>
      <c r="D2" s="221"/>
      <c r="E2" s="221"/>
      <c r="F2" s="221"/>
      <c r="G2" s="221"/>
      <c r="H2" s="221"/>
      <c r="I2" s="221"/>
      <c r="J2" s="221"/>
      <c r="K2" s="221"/>
    </row>
    <row r="3" spans="1:19" ht="21" customHeight="1">
      <c r="A3" s="965" t="s">
        <v>208</v>
      </c>
      <c r="B3" s="965"/>
      <c r="C3" s="965"/>
      <c r="D3" s="965"/>
      <c r="E3" s="965"/>
      <c r="F3" s="965"/>
      <c r="G3" s="965"/>
      <c r="H3" s="965"/>
      <c r="I3" s="965"/>
      <c r="J3" s="965"/>
      <c r="K3" s="965"/>
      <c r="L3" s="965"/>
      <c r="M3" s="965"/>
      <c r="N3" s="965"/>
      <c r="O3" s="965"/>
      <c r="P3" s="965"/>
      <c r="Q3" s="965"/>
      <c r="R3" s="965"/>
      <c r="S3" s="965"/>
    </row>
    <row r="4" spans="1:19" ht="18" customHeight="1">
      <c r="A4" s="847" t="s">
        <v>100</v>
      </c>
      <c r="B4" s="847"/>
      <c r="C4" s="847"/>
      <c r="D4" s="847"/>
      <c r="E4" s="847"/>
      <c r="F4" s="847"/>
      <c r="G4" s="847"/>
      <c r="H4" s="847"/>
      <c r="I4" s="847"/>
      <c r="J4" s="847"/>
      <c r="K4" s="847"/>
      <c r="L4" s="847"/>
      <c r="M4" s="847"/>
      <c r="N4" s="847"/>
      <c r="O4" s="847"/>
      <c r="P4" s="847"/>
      <c r="Q4" s="847"/>
      <c r="R4" s="847"/>
      <c r="S4" s="847"/>
    </row>
    <row r="5" spans="1:19" ht="19.5" customHeight="1">
      <c r="A5" s="224"/>
      <c r="B5" s="224"/>
      <c r="C5" s="225"/>
      <c r="D5" s="225"/>
      <c r="E5" s="225"/>
      <c r="F5" s="225"/>
      <c r="G5" s="225"/>
      <c r="H5" s="246"/>
      <c r="I5" s="964"/>
      <c r="J5" s="964"/>
      <c r="K5" s="964"/>
      <c r="Q5" s="964" t="s">
        <v>27</v>
      </c>
      <c r="R5" s="964"/>
      <c r="S5" s="964"/>
    </row>
    <row r="6" spans="1:19" ht="21.75" customHeight="1">
      <c r="A6" s="962" t="s">
        <v>81</v>
      </c>
      <c r="B6" s="966" t="s">
        <v>64</v>
      </c>
      <c r="C6" s="962" t="s">
        <v>69</v>
      </c>
      <c r="D6" s="971" t="s">
        <v>74</v>
      </c>
      <c r="E6" s="972"/>
      <c r="F6" s="968" t="s">
        <v>236</v>
      </c>
      <c r="G6" s="969"/>
      <c r="H6" s="969"/>
      <c r="I6" s="969"/>
      <c r="J6" s="969"/>
      <c r="K6" s="969"/>
      <c r="L6" s="970"/>
      <c r="M6" s="968" t="s">
        <v>236</v>
      </c>
      <c r="N6" s="969"/>
      <c r="O6" s="969"/>
      <c r="P6" s="969"/>
      <c r="Q6" s="969"/>
      <c r="R6" s="969"/>
      <c r="S6" s="970"/>
    </row>
    <row r="7" spans="1:19" ht="21.75" customHeight="1">
      <c r="A7" s="963"/>
      <c r="B7" s="967"/>
      <c r="C7" s="963"/>
      <c r="D7" s="960" t="s">
        <v>237</v>
      </c>
      <c r="E7" s="960" t="s">
        <v>209</v>
      </c>
      <c r="F7" s="962" t="s">
        <v>69</v>
      </c>
      <c r="G7" s="957" t="s">
        <v>237</v>
      </c>
      <c r="H7" s="958"/>
      <c r="I7" s="959"/>
      <c r="J7" s="957" t="s">
        <v>209</v>
      </c>
      <c r="K7" s="958"/>
      <c r="L7" s="959"/>
      <c r="M7" s="962" t="s">
        <v>69</v>
      </c>
      <c r="N7" s="957" t="s">
        <v>237</v>
      </c>
      <c r="O7" s="958"/>
      <c r="P7" s="959"/>
      <c r="Q7" s="957" t="s">
        <v>209</v>
      </c>
      <c r="R7" s="958"/>
      <c r="S7" s="959"/>
    </row>
    <row r="8" spans="1:19" ht="50.25" customHeight="1">
      <c r="A8" s="963"/>
      <c r="B8" s="967"/>
      <c r="C8" s="963"/>
      <c r="D8" s="961"/>
      <c r="E8" s="961"/>
      <c r="F8" s="963"/>
      <c r="G8" s="248" t="s">
        <v>69</v>
      </c>
      <c r="H8" s="247" t="s">
        <v>58</v>
      </c>
      <c r="I8" s="247" t="s">
        <v>59</v>
      </c>
      <c r="J8" s="248" t="s">
        <v>69</v>
      </c>
      <c r="K8" s="247" t="s">
        <v>58</v>
      </c>
      <c r="L8" s="247" t="s">
        <v>59</v>
      </c>
      <c r="M8" s="963"/>
      <c r="N8" s="248" t="s">
        <v>69</v>
      </c>
      <c r="O8" s="247" t="s">
        <v>58</v>
      </c>
      <c r="P8" s="247" t="s">
        <v>59</v>
      </c>
      <c r="Q8" s="248" t="s">
        <v>69</v>
      </c>
      <c r="R8" s="247" t="s">
        <v>58</v>
      </c>
      <c r="S8" s="247" t="s">
        <v>59</v>
      </c>
    </row>
    <row r="9" spans="1:19" s="252" customFormat="1" ht="17.25" customHeight="1">
      <c r="A9" s="249" t="s">
        <v>0</v>
      </c>
      <c r="B9" s="250" t="s">
        <v>1</v>
      </c>
      <c r="C9" s="249" t="s">
        <v>33</v>
      </c>
      <c r="D9" s="249" t="s">
        <v>238</v>
      </c>
      <c r="E9" s="249" t="s">
        <v>239</v>
      </c>
      <c r="F9" s="249" t="s">
        <v>240</v>
      </c>
      <c r="G9" s="249" t="s">
        <v>82</v>
      </c>
      <c r="H9" s="249">
        <v>6</v>
      </c>
      <c r="I9" s="249">
        <v>7</v>
      </c>
      <c r="J9" s="249" t="s">
        <v>226</v>
      </c>
      <c r="K9" s="249">
        <v>9</v>
      </c>
      <c r="L9" s="249">
        <v>10</v>
      </c>
      <c r="M9" s="251" t="s">
        <v>241</v>
      </c>
      <c r="N9" s="249" t="s">
        <v>242</v>
      </c>
      <c r="O9" s="251">
        <v>13</v>
      </c>
      <c r="P9" s="251">
        <v>14</v>
      </c>
      <c r="Q9" s="249" t="s">
        <v>243</v>
      </c>
      <c r="R9" s="251">
        <v>16</v>
      </c>
      <c r="S9" s="251">
        <v>17</v>
      </c>
    </row>
    <row r="10" spans="1:19" s="225" customFormat="1" ht="27" customHeight="1">
      <c r="A10" s="233"/>
      <c r="B10" s="234" t="s">
        <v>28</v>
      </c>
      <c r="C10" s="235"/>
      <c r="D10" s="235"/>
      <c r="E10" s="235"/>
      <c r="F10" s="235"/>
      <c r="G10" s="235"/>
      <c r="H10" s="235"/>
      <c r="I10" s="235"/>
      <c r="J10" s="235"/>
      <c r="K10" s="235"/>
      <c r="L10" s="235"/>
      <c r="M10" s="235"/>
      <c r="N10" s="235"/>
      <c r="O10" s="235"/>
      <c r="P10" s="235"/>
      <c r="Q10" s="235"/>
      <c r="R10" s="235"/>
      <c r="S10" s="235"/>
    </row>
    <row r="11" spans="1:19" s="225" customFormat="1" ht="27" customHeight="1">
      <c r="A11" s="253" t="s">
        <v>5</v>
      </c>
      <c r="B11" s="254" t="s">
        <v>89</v>
      </c>
      <c r="C11" s="237"/>
      <c r="D11" s="237"/>
      <c r="E11" s="237"/>
      <c r="F11" s="237"/>
      <c r="G11" s="237"/>
      <c r="H11" s="237"/>
      <c r="I11" s="237"/>
      <c r="J11" s="237"/>
      <c r="K11" s="237"/>
      <c r="L11" s="237"/>
      <c r="M11" s="237"/>
      <c r="N11" s="237"/>
      <c r="O11" s="237"/>
      <c r="P11" s="237"/>
      <c r="Q11" s="237"/>
      <c r="R11" s="237"/>
      <c r="S11" s="237"/>
    </row>
    <row r="12" spans="1:19" s="225" customFormat="1" ht="27" customHeight="1">
      <c r="A12" s="236">
        <v>1</v>
      </c>
      <c r="B12" s="241" t="s">
        <v>189</v>
      </c>
      <c r="C12" s="237"/>
      <c r="D12" s="237"/>
      <c r="E12" s="237"/>
      <c r="F12" s="237"/>
      <c r="G12" s="237"/>
      <c r="H12" s="237"/>
      <c r="I12" s="237"/>
      <c r="J12" s="237"/>
      <c r="K12" s="237"/>
      <c r="L12" s="237"/>
      <c r="M12" s="237"/>
      <c r="N12" s="237"/>
      <c r="O12" s="237"/>
      <c r="P12" s="237"/>
      <c r="Q12" s="237"/>
      <c r="R12" s="237"/>
      <c r="S12" s="237"/>
    </row>
    <row r="13" spans="1:19" s="225" customFormat="1" ht="27" customHeight="1">
      <c r="A13" s="236">
        <v>2</v>
      </c>
      <c r="B13" s="241" t="s">
        <v>190</v>
      </c>
      <c r="C13" s="237"/>
      <c r="D13" s="237"/>
      <c r="E13" s="237"/>
      <c r="F13" s="237"/>
      <c r="G13" s="237"/>
      <c r="H13" s="237"/>
      <c r="I13" s="237"/>
      <c r="J13" s="237"/>
      <c r="K13" s="237"/>
      <c r="L13" s="237"/>
      <c r="M13" s="237"/>
      <c r="N13" s="237"/>
      <c r="O13" s="237"/>
      <c r="P13" s="237"/>
      <c r="Q13" s="237"/>
      <c r="R13" s="237"/>
      <c r="S13" s="237"/>
    </row>
    <row r="14" spans="1:19" s="225" customFormat="1" ht="27" customHeight="1">
      <c r="A14" s="236" t="s">
        <v>29</v>
      </c>
      <c r="B14" s="241" t="s">
        <v>29</v>
      </c>
      <c r="C14" s="237"/>
      <c r="D14" s="237"/>
      <c r="E14" s="237"/>
      <c r="F14" s="237"/>
      <c r="G14" s="237"/>
      <c r="H14" s="237"/>
      <c r="I14" s="237"/>
      <c r="J14" s="237"/>
      <c r="K14" s="237"/>
      <c r="L14" s="237"/>
      <c r="M14" s="237"/>
      <c r="N14" s="237"/>
      <c r="O14" s="237"/>
      <c r="P14" s="237"/>
      <c r="Q14" s="237"/>
      <c r="R14" s="237"/>
      <c r="S14" s="237"/>
    </row>
    <row r="15" spans="1:19" s="225" customFormat="1" ht="27" customHeight="1">
      <c r="A15" s="253" t="s">
        <v>6</v>
      </c>
      <c r="B15" s="254" t="s">
        <v>90</v>
      </c>
      <c r="C15" s="237"/>
      <c r="D15" s="237"/>
      <c r="E15" s="237"/>
      <c r="F15" s="237"/>
      <c r="G15" s="237"/>
      <c r="H15" s="237"/>
      <c r="I15" s="237"/>
      <c r="J15" s="237"/>
      <c r="K15" s="237"/>
      <c r="L15" s="237"/>
      <c r="M15" s="237"/>
      <c r="N15" s="237"/>
      <c r="O15" s="237"/>
      <c r="P15" s="237"/>
      <c r="Q15" s="237"/>
      <c r="R15" s="237"/>
      <c r="S15" s="237"/>
    </row>
    <row r="16" spans="1:19" s="225" customFormat="1" ht="27" customHeight="1">
      <c r="A16" s="156">
        <v>1</v>
      </c>
      <c r="B16" s="241" t="s">
        <v>65</v>
      </c>
      <c r="C16" s="237"/>
      <c r="D16" s="237"/>
      <c r="E16" s="237"/>
      <c r="F16" s="237"/>
      <c r="G16" s="237"/>
      <c r="H16" s="237"/>
      <c r="I16" s="237"/>
      <c r="J16" s="237"/>
      <c r="K16" s="237"/>
      <c r="L16" s="237"/>
      <c r="M16" s="237"/>
      <c r="N16" s="237"/>
      <c r="O16" s="237"/>
      <c r="P16" s="237"/>
      <c r="Q16" s="237"/>
      <c r="R16" s="237"/>
      <c r="S16" s="237"/>
    </row>
    <row r="17" spans="1:19" s="225" customFormat="1" ht="27" customHeight="1">
      <c r="A17" s="156">
        <f>A16+1</f>
        <v>2</v>
      </c>
      <c r="B17" s="241" t="s">
        <v>66</v>
      </c>
      <c r="C17" s="237"/>
      <c r="D17" s="237"/>
      <c r="E17" s="237"/>
      <c r="F17" s="237"/>
      <c r="G17" s="237"/>
      <c r="H17" s="237"/>
      <c r="I17" s="237"/>
      <c r="J17" s="237"/>
      <c r="K17" s="237"/>
      <c r="L17" s="237"/>
      <c r="M17" s="237"/>
      <c r="N17" s="237"/>
      <c r="O17" s="237"/>
      <c r="P17" s="237"/>
      <c r="Q17" s="237"/>
      <c r="R17" s="237"/>
      <c r="S17" s="237"/>
    </row>
    <row r="18" spans="1:19" s="225" customFormat="1" ht="27" customHeight="1">
      <c r="A18" s="156">
        <f>A17+1</f>
        <v>3</v>
      </c>
      <c r="B18" s="241" t="s">
        <v>67</v>
      </c>
      <c r="C18" s="237"/>
      <c r="D18" s="237"/>
      <c r="E18" s="237"/>
      <c r="F18" s="237"/>
      <c r="G18" s="237"/>
      <c r="H18" s="237"/>
      <c r="I18" s="237"/>
      <c r="J18" s="237"/>
      <c r="K18" s="237"/>
      <c r="L18" s="237"/>
      <c r="M18" s="237"/>
      <c r="N18" s="237"/>
      <c r="O18" s="237"/>
      <c r="P18" s="237"/>
      <c r="Q18" s="237"/>
      <c r="R18" s="237"/>
      <c r="S18" s="237"/>
    </row>
    <row r="19" spans="1:19" s="225" customFormat="1" ht="27" customHeight="1">
      <c r="A19" s="242" t="s">
        <v>29</v>
      </c>
      <c r="B19" s="243" t="s">
        <v>29</v>
      </c>
      <c r="C19" s="239"/>
      <c r="D19" s="239"/>
      <c r="E19" s="239"/>
      <c r="F19" s="239"/>
      <c r="G19" s="239"/>
      <c r="H19" s="239"/>
      <c r="I19" s="239"/>
      <c r="J19" s="239"/>
      <c r="K19" s="239"/>
      <c r="L19" s="239"/>
      <c r="M19" s="239"/>
      <c r="N19" s="239"/>
      <c r="O19" s="239"/>
      <c r="P19" s="239"/>
      <c r="Q19" s="239"/>
      <c r="R19" s="239"/>
      <c r="S19" s="239"/>
    </row>
    <row r="20" spans="1:11" ht="19.5" customHeight="1">
      <c r="A20" s="62"/>
      <c r="B20" s="166"/>
      <c r="C20" s="225"/>
      <c r="D20" s="225"/>
      <c r="E20" s="225"/>
      <c r="F20" s="225"/>
      <c r="G20" s="225"/>
      <c r="H20" s="225"/>
      <c r="I20" s="225"/>
      <c r="J20" s="225"/>
      <c r="K20" s="225"/>
    </row>
    <row r="21" spans="1:11" ht="18.75">
      <c r="A21" s="62"/>
      <c r="B21" s="62"/>
      <c r="C21" s="225"/>
      <c r="D21" s="225"/>
      <c r="E21" s="225"/>
      <c r="F21" s="225"/>
      <c r="G21" s="225"/>
      <c r="H21" s="225"/>
      <c r="I21" s="225"/>
      <c r="J21" s="225"/>
      <c r="K21" s="225"/>
    </row>
    <row r="22" spans="1:11" ht="18.75">
      <c r="A22" s="225"/>
      <c r="B22" s="225"/>
      <c r="C22" s="225"/>
      <c r="D22" s="225"/>
      <c r="E22" s="225"/>
      <c r="F22" s="225"/>
      <c r="G22" s="225"/>
      <c r="H22" s="225"/>
      <c r="I22" s="225"/>
      <c r="J22" s="225"/>
      <c r="K22" s="225"/>
    </row>
    <row r="23" spans="1:11" ht="18.75">
      <c r="A23" s="225"/>
      <c r="B23" s="225"/>
      <c r="C23" s="225"/>
      <c r="D23" s="225"/>
      <c r="E23" s="225"/>
      <c r="F23" s="225"/>
      <c r="G23" s="225"/>
      <c r="H23" s="225"/>
      <c r="I23" s="225"/>
      <c r="J23" s="225"/>
      <c r="K23" s="225"/>
    </row>
    <row r="24" spans="1:11" ht="18.75">
      <c r="A24" s="225"/>
      <c r="B24" s="225"/>
      <c r="C24" s="225"/>
      <c r="D24" s="225"/>
      <c r="E24" s="225"/>
      <c r="F24" s="225"/>
      <c r="G24" s="225"/>
      <c r="H24" s="225"/>
      <c r="I24" s="225"/>
      <c r="J24" s="225"/>
      <c r="K24" s="225"/>
    </row>
    <row r="25" spans="1:11" ht="18.75">
      <c r="A25" s="225"/>
      <c r="B25" s="225"/>
      <c r="C25" s="225"/>
      <c r="D25" s="225"/>
      <c r="E25" s="225"/>
      <c r="F25" s="225"/>
      <c r="G25" s="225"/>
      <c r="H25" s="225"/>
      <c r="I25" s="225"/>
      <c r="J25" s="225"/>
      <c r="K25" s="225"/>
    </row>
    <row r="26" spans="1:11" ht="18.75">
      <c r="A26" s="225"/>
      <c r="B26" s="225"/>
      <c r="C26" s="225"/>
      <c r="D26" s="225"/>
      <c r="E26" s="225"/>
      <c r="F26" s="225"/>
      <c r="G26" s="225"/>
      <c r="H26" s="225"/>
      <c r="I26" s="225"/>
      <c r="J26" s="225"/>
      <c r="K26" s="225"/>
    </row>
    <row r="27" spans="1:11" ht="18.75">
      <c r="A27" s="225"/>
      <c r="B27" s="225"/>
      <c r="C27" s="225"/>
      <c r="D27" s="225"/>
      <c r="E27" s="225"/>
      <c r="F27" s="225"/>
      <c r="G27" s="225"/>
      <c r="H27" s="225"/>
      <c r="I27" s="225"/>
      <c r="J27" s="225"/>
      <c r="K27" s="225"/>
    </row>
    <row r="28" spans="1:11" ht="18.75">
      <c r="A28" s="225"/>
      <c r="B28" s="225"/>
      <c r="C28" s="225"/>
      <c r="D28" s="225"/>
      <c r="E28" s="225"/>
      <c r="F28" s="225"/>
      <c r="G28" s="225"/>
      <c r="H28" s="225"/>
      <c r="I28" s="225"/>
      <c r="J28" s="225"/>
      <c r="K28" s="225"/>
    </row>
    <row r="29" spans="1:11" ht="18.75">
      <c r="A29" s="225"/>
      <c r="B29" s="225"/>
      <c r="C29" s="225"/>
      <c r="D29" s="225"/>
      <c r="E29" s="225"/>
      <c r="F29" s="225"/>
      <c r="G29" s="225"/>
      <c r="H29" s="225"/>
      <c r="I29" s="225"/>
      <c r="J29" s="225"/>
      <c r="K29" s="225"/>
    </row>
    <row r="30" spans="1:11" ht="22.5" customHeight="1">
      <c r="A30" s="225"/>
      <c r="B30" s="225"/>
      <c r="C30" s="225"/>
      <c r="D30" s="225"/>
      <c r="E30" s="225"/>
      <c r="F30" s="225"/>
      <c r="G30" s="225"/>
      <c r="H30" s="225"/>
      <c r="I30" s="225"/>
      <c r="J30" s="225"/>
      <c r="K30" s="225"/>
    </row>
    <row r="31" spans="1:11" ht="18.75">
      <c r="A31" s="225"/>
      <c r="B31" s="225"/>
      <c r="C31" s="225"/>
      <c r="D31" s="225"/>
      <c r="E31" s="225"/>
      <c r="F31" s="225"/>
      <c r="G31" s="225"/>
      <c r="H31" s="225"/>
      <c r="I31" s="225"/>
      <c r="J31" s="225"/>
      <c r="K31" s="225"/>
    </row>
    <row r="32" spans="1:11" ht="18.75">
      <c r="A32" s="225"/>
      <c r="B32" s="225"/>
      <c r="C32" s="225"/>
      <c r="D32" s="225"/>
      <c r="E32" s="225"/>
      <c r="F32" s="225"/>
      <c r="G32" s="225"/>
      <c r="H32" s="225"/>
      <c r="I32" s="225"/>
      <c r="J32" s="225"/>
      <c r="K32" s="225"/>
    </row>
    <row r="33" spans="1:11" ht="18.75">
      <c r="A33" s="225"/>
      <c r="B33" s="225"/>
      <c r="C33" s="225"/>
      <c r="D33" s="225"/>
      <c r="E33" s="225"/>
      <c r="F33" s="225"/>
      <c r="G33" s="225"/>
      <c r="H33" s="225"/>
      <c r="I33" s="225"/>
      <c r="J33" s="225"/>
      <c r="K33" s="225"/>
    </row>
    <row r="34" spans="1:11" ht="18.75">
      <c r="A34" s="225"/>
      <c r="B34" s="225"/>
      <c r="C34" s="225"/>
      <c r="D34" s="225"/>
      <c r="E34" s="225"/>
      <c r="F34" s="225"/>
      <c r="G34" s="225"/>
      <c r="H34" s="225"/>
      <c r="I34" s="225"/>
      <c r="J34" s="225"/>
      <c r="K34" s="225"/>
    </row>
  </sheetData>
  <sheetProtection/>
  <mergeCells count="18">
    <mergeCell ref="Q5:S5"/>
    <mergeCell ref="A3:S3"/>
    <mergeCell ref="A4:S4"/>
    <mergeCell ref="A6:A8"/>
    <mergeCell ref="B6:B8"/>
    <mergeCell ref="C6:C8"/>
    <mergeCell ref="F6:L6"/>
    <mergeCell ref="I5:K5"/>
    <mergeCell ref="D6:E6"/>
    <mergeCell ref="M6:S6"/>
    <mergeCell ref="N7:P7"/>
    <mergeCell ref="Q7:S7"/>
    <mergeCell ref="D7:D8"/>
    <mergeCell ref="E7:E8"/>
    <mergeCell ref="F7:F8"/>
    <mergeCell ref="G7:I7"/>
    <mergeCell ref="J7:L7"/>
    <mergeCell ref="M7:M8"/>
  </mergeCells>
  <printOptions horizontalCentered="1"/>
  <pageMargins left="0.1968503937007874" right="0.1968503937007874" top="0.5118110236220472" bottom="0.7480314960629921" header="0.31496062992125984" footer="0.31496062992125984"/>
  <pageSetup horizontalDpi="600" verticalDpi="600" orientation="landscape" paperSize="9" scale="70" r:id="rId1"/>
</worksheet>
</file>

<file path=xl/worksheets/sheet12.xml><?xml version="1.0" encoding="utf-8"?>
<worksheet xmlns="http://schemas.openxmlformats.org/spreadsheetml/2006/main" xmlns:r="http://schemas.openxmlformats.org/officeDocument/2006/relationships">
  <dimension ref="A1:V29"/>
  <sheetViews>
    <sheetView zoomScale="70" zoomScaleNormal="70" zoomScalePageLayoutView="0" workbookViewId="0" topLeftCell="A25">
      <selection activeCell="I13" sqref="I13"/>
    </sheetView>
  </sheetViews>
  <sheetFormatPr defaultColWidth="10" defaultRowHeight="15"/>
  <cols>
    <col min="1" max="1" width="6.3984375" style="222" customWidth="1"/>
    <col min="2" max="2" width="70.09765625" style="222" customWidth="1"/>
    <col min="3" max="5" width="8.296875" style="222" customWidth="1"/>
    <col min="6" max="6" width="10.69921875" style="222" customWidth="1"/>
    <col min="7" max="22" width="9.8984375" style="222" customWidth="1"/>
    <col min="23" max="16384" width="10" style="222" customWidth="1"/>
  </cols>
  <sheetData>
    <row r="1" spans="1:22" ht="21" customHeight="1">
      <c r="A1" s="214" t="s">
        <v>84</v>
      </c>
      <c r="B1" s="214"/>
      <c r="C1" s="221"/>
      <c r="D1" s="221"/>
      <c r="E1" s="221"/>
      <c r="F1" s="221"/>
      <c r="G1" s="221"/>
      <c r="H1" s="214"/>
      <c r="V1" s="140" t="s">
        <v>131</v>
      </c>
    </row>
    <row r="2" spans="1:22" ht="48.75" customHeight="1">
      <c r="A2" s="986" t="s">
        <v>245</v>
      </c>
      <c r="B2" s="986"/>
      <c r="C2" s="986"/>
      <c r="D2" s="986"/>
      <c r="E2" s="986"/>
      <c r="F2" s="986"/>
      <c r="G2" s="986"/>
      <c r="H2" s="986"/>
      <c r="I2" s="986"/>
      <c r="J2" s="986"/>
      <c r="K2" s="986"/>
      <c r="L2" s="986"/>
      <c r="M2" s="986"/>
      <c r="N2" s="986"/>
      <c r="O2" s="986"/>
      <c r="P2" s="986"/>
      <c r="Q2" s="986"/>
      <c r="R2" s="986"/>
      <c r="S2" s="986"/>
      <c r="T2" s="986"/>
      <c r="U2" s="986"/>
      <c r="V2" s="986"/>
    </row>
    <row r="3" spans="1:22" ht="18" customHeight="1">
      <c r="A3" s="847" t="s">
        <v>100</v>
      </c>
      <c r="B3" s="847"/>
      <c r="C3" s="847"/>
      <c r="D3" s="847"/>
      <c r="E3" s="847"/>
      <c r="F3" s="847"/>
      <c r="G3" s="847"/>
      <c r="H3" s="847"/>
      <c r="I3" s="847"/>
      <c r="J3" s="847"/>
      <c r="K3" s="847"/>
      <c r="L3" s="847"/>
      <c r="M3" s="847"/>
      <c r="N3" s="847"/>
      <c r="O3" s="847"/>
      <c r="P3" s="847"/>
      <c r="Q3" s="847"/>
      <c r="R3" s="847"/>
      <c r="S3" s="847"/>
      <c r="T3" s="847"/>
      <c r="U3" s="847"/>
      <c r="V3" s="847"/>
    </row>
    <row r="4" spans="1:22" ht="21.75" customHeight="1">
      <c r="A4" s="255"/>
      <c r="B4" s="256"/>
      <c r="C4" s="221"/>
      <c r="D4" s="221"/>
      <c r="E4" s="221"/>
      <c r="F4" s="221"/>
      <c r="G4" s="221"/>
      <c r="H4" s="221"/>
      <c r="I4" s="64"/>
      <c r="V4" s="64" t="s">
        <v>27</v>
      </c>
    </row>
    <row r="5" spans="1:22" s="104" customFormat="1" ht="27" customHeight="1">
      <c r="A5" s="987" t="s">
        <v>81</v>
      </c>
      <c r="B5" s="985" t="s">
        <v>246</v>
      </c>
      <c r="C5" s="985" t="s">
        <v>247</v>
      </c>
      <c r="D5" s="985" t="s">
        <v>248</v>
      </c>
      <c r="E5" s="985" t="s">
        <v>249</v>
      </c>
      <c r="F5" s="985" t="s">
        <v>250</v>
      </c>
      <c r="G5" s="985"/>
      <c r="H5" s="985"/>
      <c r="I5" s="985"/>
      <c r="J5" s="985"/>
      <c r="K5" s="973" t="s">
        <v>251</v>
      </c>
      <c r="L5" s="974"/>
      <c r="M5" s="974"/>
      <c r="N5" s="975"/>
      <c r="O5" s="973" t="s">
        <v>252</v>
      </c>
      <c r="P5" s="974"/>
      <c r="Q5" s="974"/>
      <c r="R5" s="975"/>
      <c r="S5" s="973" t="s">
        <v>253</v>
      </c>
      <c r="T5" s="974"/>
      <c r="U5" s="974"/>
      <c r="V5" s="975"/>
    </row>
    <row r="6" spans="1:22" s="104" customFormat="1" ht="27" customHeight="1">
      <c r="A6" s="987"/>
      <c r="B6" s="985"/>
      <c r="C6" s="985"/>
      <c r="D6" s="985"/>
      <c r="E6" s="985"/>
      <c r="F6" s="985" t="s">
        <v>254</v>
      </c>
      <c r="G6" s="985" t="s">
        <v>255</v>
      </c>
      <c r="H6" s="985"/>
      <c r="I6" s="985"/>
      <c r="J6" s="985"/>
      <c r="K6" s="976"/>
      <c r="L6" s="977"/>
      <c r="M6" s="977"/>
      <c r="N6" s="978"/>
      <c r="O6" s="976"/>
      <c r="P6" s="977"/>
      <c r="Q6" s="977"/>
      <c r="R6" s="978"/>
      <c r="S6" s="976"/>
      <c r="T6" s="977"/>
      <c r="U6" s="977"/>
      <c r="V6" s="978"/>
    </row>
    <row r="7" spans="1:22" s="104" customFormat="1" ht="27" customHeight="1">
      <c r="A7" s="987"/>
      <c r="B7" s="985"/>
      <c r="C7" s="985"/>
      <c r="D7" s="985"/>
      <c r="E7" s="985"/>
      <c r="F7" s="985"/>
      <c r="G7" s="979" t="s">
        <v>289</v>
      </c>
      <c r="H7" s="982" t="s">
        <v>83</v>
      </c>
      <c r="I7" s="983"/>
      <c r="J7" s="984"/>
      <c r="K7" s="979" t="s">
        <v>69</v>
      </c>
      <c r="L7" s="982" t="s">
        <v>83</v>
      </c>
      <c r="M7" s="983"/>
      <c r="N7" s="984"/>
      <c r="O7" s="979" t="s">
        <v>69</v>
      </c>
      <c r="P7" s="982" t="s">
        <v>83</v>
      </c>
      <c r="Q7" s="983"/>
      <c r="R7" s="984"/>
      <c r="S7" s="979" t="s">
        <v>69</v>
      </c>
      <c r="T7" s="982" t="s">
        <v>83</v>
      </c>
      <c r="U7" s="983"/>
      <c r="V7" s="984"/>
    </row>
    <row r="8" spans="1:22" s="104" customFormat="1" ht="27" customHeight="1">
      <c r="A8" s="987"/>
      <c r="B8" s="985"/>
      <c r="C8" s="985"/>
      <c r="D8" s="985"/>
      <c r="E8" s="985"/>
      <c r="F8" s="985"/>
      <c r="G8" s="980"/>
      <c r="H8" s="979" t="s">
        <v>256</v>
      </c>
      <c r="I8" s="979" t="s">
        <v>244</v>
      </c>
      <c r="J8" s="979" t="s">
        <v>29</v>
      </c>
      <c r="K8" s="980"/>
      <c r="L8" s="979" t="s">
        <v>256</v>
      </c>
      <c r="M8" s="979" t="s">
        <v>244</v>
      </c>
      <c r="N8" s="979" t="s">
        <v>29</v>
      </c>
      <c r="O8" s="980"/>
      <c r="P8" s="979" t="s">
        <v>256</v>
      </c>
      <c r="Q8" s="979" t="s">
        <v>244</v>
      </c>
      <c r="R8" s="979" t="s">
        <v>29</v>
      </c>
      <c r="S8" s="980"/>
      <c r="T8" s="979" t="s">
        <v>256</v>
      </c>
      <c r="U8" s="979" t="s">
        <v>244</v>
      </c>
      <c r="V8" s="979" t="s">
        <v>29</v>
      </c>
    </row>
    <row r="9" spans="1:22" s="104" customFormat="1" ht="27" customHeight="1">
      <c r="A9" s="987"/>
      <c r="B9" s="985"/>
      <c r="C9" s="985"/>
      <c r="D9" s="985"/>
      <c r="E9" s="985"/>
      <c r="F9" s="985"/>
      <c r="G9" s="980"/>
      <c r="H9" s="980"/>
      <c r="I9" s="980"/>
      <c r="J9" s="980"/>
      <c r="K9" s="980"/>
      <c r="L9" s="980"/>
      <c r="M9" s="980"/>
      <c r="N9" s="980"/>
      <c r="O9" s="980"/>
      <c r="P9" s="980"/>
      <c r="Q9" s="980"/>
      <c r="R9" s="980"/>
      <c r="S9" s="980"/>
      <c r="T9" s="980"/>
      <c r="U9" s="980"/>
      <c r="V9" s="980"/>
    </row>
    <row r="10" spans="1:22" s="104" customFormat="1" ht="27" customHeight="1">
      <c r="A10" s="987"/>
      <c r="B10" s="985"/>
      <c r="C10" s="985"/>
      <c r="D10" s="985"/>
      <c r="E10" s="985"/>
      <c r="F10" s="985"/>
      <c r="G10" s="981"/>
      <c r="H10" s="981"/>
      <c r="I10" s="981"/>
      <c r="J10" s="981"/>
      <c r="K10" s="981"/>
      <c r="L10" s="981"/>
      <c r="M10" s="981"/>
      <c r="N10" s="981"/>
      <c r="O10" s="981"/>
      <c r="P10" s="981"/>
      <c r="Q10" s="981"/>
      <c r="R10" s="981"/>
      <c r="S10" s="981"/>
      <c r="T10" s="981"/>
      <c r="U10" s="981"/>
      <c r="V10" s="981"/>
    </row>
    <row r="11" spans="1:22" s="104" customFormat="1" ht="17.25" customHeight="1">
      <c r="A11" s="88" t="s">
        <v>0</v>
      </c>
      <c r="B11" s="103" t="s">
        <v>1</v>
      </c>
      <c r="C11" s="88">
        <v>1</v>
      </c>
      <c r="D11" s="88">
        <f>C11+1</f>
        <v>2</v>
      </c>
      <c r="E11" s="88">
        <f aca="true" t="shared" si="0" ref="E11:V11">D11+1</f>
        <v>3</v>
      </c>
      <c r="F11" s="88">
        <f t="shared" si="0"/>
        <v>4</v>
      </c>
      <c r="G11" s="88">
        <f t="shared" si="0"/>
        <v>5</v>
      </c>
      <c r="H11" s="88">
        <f t="shared" si="0"/>
        <v>6</v>
      </c>
      <c r="I11" s="88">
        <f t="shared" si="0"/>
        <v>7</v>
      </c>
      <c r="J11" s="88">
        <f t="shared" si="0"/>
        <v>8</v>
      </c>
      <c r="K11" s="88">
        <f t="shared" si="0"/>
        <v>9</v>
      </c>
      <c r="L11" s="88">
        <f t="shared" si="0"/>
        <v>10</v>
      </c>
      <c r="M11" s="88">
        <f t="shared" si="0"/>
        <v>11</v>
      </c>
      <c r="N11" s="88">
        <f t="shared" si="0"/>
        <v>12</v>
      </c>
      <c r="O11" s="88">
        <f t="shared" si="0"/>
        <v>13</v>
      </c>
      <c r="P11" s="88">
        <f t="shared" si="0"/>
        <v>14</v>
      </c>
      <c r="Q11" s="88">
        <f t="shared" si="0"/>
        <v>15</v>
      </c>
      <c r="R11" s="88">
        <f t="shared" si="0"/>
        <v>16</v>
      </c>
      <c r="S11" s="88">
        <f t="shared" si="0"/>
        <v>17</v>
      </c>
      <c r="T11" s="88">
        <f t="shared" si="0"/>
        <v>18</v>
      </c>
      <c r="U11" s="88">
        <f t="shared" si="0"/>
        <v>19</v>
      </c>
      <c r="V11" s="88">
        <f t="shared" si="0"/>
        <v>20</v>
      </c>
    </row>
    <row r="12" spans="1:22" s="105" customFormat="1" ht="24.75" customHeight="1">
      <c r="A12" s="106"/>
      <c r="B12" s="107" t="s">
        <v>69</v>
      </c>
      <c r="C12" s="108"/>
      <c r="D12" s="108"/>
      <c r="E12" s="108"/>
      <c r="F12" s="108"/>
      <c r="G12" s="108"/>
      <c r="H12" s="108"/>
      <c r="I12" s="108"/>
      <c r="J12" s="108"/>
      <c r="K12" s="108"/>
      <c r="L12" s="108"/>
      <c r="M12" s="108"/>
      <c r="N12" s="108"/>
      <c r="O12" s="108"/>
      <c r="P12" s="108"/>
      <c r="Q12" s="108"/>
      <c r="R12" s="108"/>
      <c r="S12" s="108"/>
      <c r="T12" s="108"/>
      <c r="U12" s="108"/>
      <c r="V12" s="108"/>
    </row>
    <row r="13" spans="1:22" s="102" customFormat="1" ht="24.75" customHeight="1">
      <c r="A13" s="109" t="s">
        <v>0</v>
      </c>
      <c r="B13" s="110" t="s">
        <v>257</v>
      </c>
      <c r="C13" s="111"/>
      <c r="D13" s="111"/>
      <c r="E13" s="111"/>
      <c r="F13" s="111"/>
      <c r="G13" s="112"/>
      <c r="H13" s="112"/>
      <c r="I13" s="112"/>
      <c r="J13" s="112"/>
      <c r="K13" s="112"/>
      <c r="L13" s="112"/>
      <c r="M13" s="112"/>
      <c r="N13" s="112"/>
      <c r="O13" s="112"/>
      <c r="P13" s="112"/>
      <c r="Q13" s="112"/>
      <c r="R13" s="112"/>
      <c r="S13" s="112"/>
      <c r="T13" s="112"/>
      <c r="U13" s="112"/>
      <c r="V13" s="112"/>
    </row>
    <row r="14" spans="1:22" s="102" customFormat="1" ht="24.75" customHeight="1">
      <c r="A14" s="109" t="s">
        <v>5</v>
      </c>
      <c r="B14" s="113" t="s">
        <v>296</v>
      </c>
      <c r="C14" s="111"/>
      <c r="D14" s="111"/>
      <c r="E14" s="111"/>
      <c r="F14" s="111"/>
      <c r="G14" s="112"/>
      <c r="H14" s="112"/>
      <c r="I14" s="112"/>
      <c r="J14" s="112"/>
      <c r="K14" s="112"/>
      <c r="L14" s="112"/>
      <c r="M14" s="112"/>
      <c r="N14" s="112"/>
      <c r="O14" s="112"/>
      <c r="P14" s="112"/>
      <c r="Q14" s="112"/>
      <c r="R14" s="112"/>
      <c r="S14" s="112"/>
      <c r="T14" s="112"/>
      <c r="U14" s="112"/>
      <c r="V14" s="112"/>
    </row>
    <row r="15" spans="1:22" s="105" customFormat="1" ht="24.75" customHeight="1">
      <c r="A15" s="114">
        <v>1</v>
      </c>
      <c r="B15" s="115" t="s">
        <v>258</v>
      </c>
      <c r="C15" s="116"/>
      <c r="D15" s="116"/>
      <c r="E15" s="116"/>
      <c r="F15" s="116"/>
      <c r="G15" s="116"/>
      <c r="H15" s="116"/>
      <c r="I15" s="116"/>
      <c r="J15" s="116"/>
      <c r="K15" s="116"/>
      <c r="L15" s="116"/>
      <c r="M15" s="116"/>
      <c r="N15" s="116"/>
      <c r="O15" s="116"/>
      <c r="P15" s="116"/>
      <c r="Q15" s="116"/>
      <c r="R15" s="116"/>
      <c r="S15" s="116"/>
      <c r="T15" s="116"/>
      <c r="U15" s="116"/>
      <c r="V15" s="116"/>
    </row>
    <row r="16" spans="1:22" s="105" customFormat="1" ht="24.75" customHeight="1">
      <c r="A16" s="117" t="s">
        <v>38</v>
      </c>
      <c r="B16" s="118" t="s">
        <v>259</v>
      </c>
      <c r="C16" s="116"/>
      <c r="D16" s="116"/>
      <c r="E16" s="116"/>
      <c r="F16" s="116"/>
      <c r="G16" s="116"/>
      <c r="H16" s="116"/>
      <c r="I16" s="116"/>
      <c r="J16" s="116"/>
      <c r="K16" s="116"/>
      <c r="L16" s="116"/>
      <c r="M16" s="116"/>
      <c r="N16" s="116"/>
      <c r="O16" s="116"/>
      <c r="P16" s="116"/>
      <c r="Q16" s="116"/>
      <c r="R16" s="116"/>
      <c r="S16" s="116"/>
      <c r="T16" s="116"/>
      <c r="U16" s="116"/>
      <c r="V16" s="116"/>
    </row>
    <row r="17" spans="1:22" s="105" customFormat="1" ht="24.75" customHeight="1">
      <c r="A17" s="117" t="s">
        <v>38</v>
      </c>
      <c r="B17" s="119" t="s">
        <v>260</v>
      </c>
      <c r="C17" s="116"/>
      <c r="D17" s="116"/>
      <c r="E17" s="116"/>
      <c r="F17" s="116"/>
      <c r="G17" s="116"/>
      <c r="H17" s="116"/>
      <c r="I17" s="116"/>
      <c r="J17" s="116"/>
      <c r="K17" s="116"/>
      <c r="L17" s="116"/>
      <c r="M17" s="116"/>
      <c r="N17" s="116"/>
      <c r="O17" s="116"/>
      <c r="P17" s="116"/>
      <c r="Q17" s="116"/>
      <c r="R17" s="116"/>
      <c r="S17" s="116"/>
      <c r="T17" s="116"/>
      <c r="U17" s="116"/>
      <c r="V17" s="116"/>
    </row>
    <row r="18" spans="1:22" s="105" customFormat="1" ht="24.75" customHeight="1">
      <c r="A18" s="114">
        <v>2</v>
      </c>
      <c r="B18" s="115" t="s">
        <v>261</v>
      </c>
      <c r="C18" s="116"/>
      <c r="D18" s="116"/>
      <c r="E18" s="116"/>
      <c r="F18" s="116"/>
      <c r="G18" s="116"/>
      <c r="H18" s="116"/>
      <c r="I18" s="116"/>
      <c r="J18" s="116"/>
      <c r="K18" s="116"/>
      <c r="L18" s="116"/>
      <c r="M18" s="116"/>
      <c r="N18" s="116"/>
      <c r="O18" s="116"/>
      <c r="P18" s="116"/>
      <c r="Q18" s="116"/>
      <c r="R18" s="116"/>
      <c r="S18" s="116"/>
      <c r="T18" s="116"/>
      <c r="U18" s="116"/>
      <c r="V18" s="116"/>
    </row>
    <row r="19" spans="1:22" s="102" customFormat="1" ht="24.75" customHeight="1">
      <c r="A19" s="109" t="s">
        <v>262</v>
      </c>
      <c r="B19" s="120" t="s">
        <v>263</v>
      </c>
      <c r="C19" s="111"/>
      <c r="D19" s="111"/>
      <c r="E19" s="111"/>
      <c r="F19" s="111"/>
      <c r="G19" s="112"/>
      <c r="H19" s="112"/>
      <c r="I19" s="112"/>
      <c r="J19" s="112"/>
      <c r="K19" s="112"/>
      <c r="L19" s="112"/>
      <c r="M19" s="112"/>
      <c r="N19" s="112"/>
      <c r="O19" s="112"/>
      <c r="P19" s="112"/>
      <c r="Q19" s="112"/>
      <c r="R19" s="112"/>
      <c r="S19" s="112"/>
      <c r="T19" s="112"/>
      <c r="U19" s="112"/>
      <c r="V19" s="112"/>
    </row>
    <row r="20" spans="1:22" s="105" customFormat="1" ht="24.75" customHeight="1">
      <c r="A20" s="117" t="s">
        <v>38</v>
      </c>
      <c r="B20" s="118" t="s">
        <v>264</v>
      </c>
      <c r="C20" s="116"/>
      <c r="D20" s="116"/>
      <c r="E20" s="116"/>
      <c r="F20" s="116"/>
      <c r="G20" s="116"/>
      <c r="H20" s="116"/>
      <c r="I20" s="116"/>
      <c r="J20" s="116"/>
      <c r="K20" s="116"/>
      <c r="L20" s="116"/>
      <c r="M20" s="116"/>
      <c r="N20" s="116"/>
      <c r="O20" s="116"/>
      <c r="P20" s="116"/>
      <c r="Q20" s="116"/>
      <c r="R20" s="116"/>
      <c r="S20" s="116"/>
      <c r="T20" s="116"/>
      <c r="U20" s="116"/>
      <c r="V20" s="116"/>
    </row>
    <row r="21" spans="1:22" s="102" customFormat="1" ht="24.75" customHeight="1">
      <c r="A21" s="117" t="s">
        <v>38</v>
      </c>
      <c r="B21" s="119" t="s">
        <v>260</v>
      </c>
      <c r="C21" s="111"/>
      <c r="D21" s="111"/>
      <c r="E21" s="111"/>
      <c r="F21" s="111"/>
      <c r="G21" s="112"/>
      <c r="H21" s="112"/>
      <c r="I21" s="112"/>
      <c r="J21" s="112"/>
      <c r="K21" s="112"/>
      <c r="L21" s="112"/>
      <c r="M21" s="112"/>
      <c r="N21" s="112"/>
      <c r="O21" s="112"/>
      <c r="P21" s="112"/>
      <c r="Q21" s="112"/>
      <c r="R21" s="112"/>
      <c r="S21" s="112"/>
      <c r="T21" s="112"/>
      <c r="U21" s="112"/>
      <c r="V21" s="112"/>
    </row>
    <row r="22" spans="1:22" s="102" customFormat="1" ht="24.75" customHeight="1">
      <c r="A22" s="109" t="s">
        <v>265</v>
      </c>
      <c r="B22" s="120" t="s">
        <v>266</v>
      </c>
      <c r="C22" s="111"/>
      <c r="D22" s="111"/>
      <c r="E22" s="111"/>
      <c r="F22" s="111"/>
      <c r="G22" s="112"/>
      <c r="H22" s="112"/>
      <c r="I22" s="112"/>
      <c r="J22" s="112"/>
      <c r="K22" s="112"/>
      <c r="L22" s="112"/>
      <c r="M22" s="112"/>
      <c r="N22" s="112"/>
      <c r="O22" s="112"/>
      <c r="P22" s="112"/>
      <c r="Q22" s="112"/>
      <c r="R22" s="112"/>
      <c r="S22" s="112"/>
      <c r="T22" s="112"/>
      <c r="U22" s="112"/>
      <c r="V22" s="112"/>
    </row>
    <row r="23" spans="1:22" s="105" customFormat="1" ht="24.75" customHeight="1">
      <c r="A23" s="117" t="s">
        <v>38</v>
      </c>
      <c r="B23" s="118" t="s">
        <v>267</v>
      </c>
      <c r="C23" s="116"/>
      <c r="D23" s="116"/>
      <c r="E23" s="116"/>
      <c r="F23" s="116"/>
      <c r="G23" s="116"/>
      <c r="H23" s="116"/>
      <c r="I23" s="116"/>
      <c r="J23" s="116"/>
      <c r="K23" s="116"/>
      <c r="L23" s="116"/>
      <c r="M23" s="116"/>
      <c r="N23" s="116"/>
      <c r="O23" s="116"/>
      <c r="P23" s="116"/>
      <c r="Q23" s="116"/>
      <c r="R23" s="116"/>
      <c r="S23" s="116"/>
      <c r="T23" s="116"/>
      <c r="U23" s="116"/>
      <c r="V23" s="116"/>
    </row>
    <row r="24" spans="1:22" s="102" customFormat="1" ht="24.75" customHeight="1">
      <c r="A24" s="117" t="s">
        <v>38</v>
      </c>
      <c r="B24" s="119" t="s">
        <v>260</v>
      </c>
      <c r="C24" s="111"/>
      <c r="D24" s="111"/>
      <c r="E24" s="111"/>
      <c r="F24" s="111"/>
      <c r="G24" s="112"/>
      <c r="H24" s="112"/>
      <c r="I24" s="112"/>
      <c r="J24" s="112"/>
      <c r="K24" s="112"/>
      <c r="L24" s="112"/>
      <c r="M24" s="112"/>
      <c r="N24" s="112"/>
      <c r="O24" s="112"/>
      <c r="P24" s="112"/>
      <c r="Q24" s="112"/>
      <c r="R24" s="112"/>
      <c r="S24" s="112"/>
      <c r="T24" s="112"/>
      <c r="U24" s="112"/>
      <c r="V24" s="112"/>
    </row>
    <row r="25" spans="1:22" s="102" customFormat="1" ht="24.75" customHeight="1">
      <c r="A25" s="109" t="s">
        <v>6</v>
      </c>
      <c r="B25" s="113" t="s">
        <v>296</v>
      </c>
      <c r="C25" s="111"/>
      <c r="D25" s="111"/>
      <c r="E25" s="111"/>
      <c r="F25" s="111"/>
      <c r="G25" s="112"/>
      <c r="H25" s="112"/>
      <c r="I25" s="112"/>
      <c r="J25" s="112"/>
      <c r="K25" s="112"/>
      <c r="L25" s="112"/>
      <c r="M25" s="112"/>
      <c r="N25" s="112"/>
      <c r="O25" s="112"/>
      <c r="P25" s="112"/>
      <c r="Q25" s="112"/>
      <c r="R25" s="112"/>
      <c r="S25" s="112"/>
      <c r="T25" s="112"/>
      <c r="U25" s="112"/>
      <c r="V25" s="112"/>
    </row>
    <row r="26" spans="1:22" s="102" customFormat="1" ht="24.75" customHeight="1">
      <c r="A26" s="109"/>
      <c r="B26" s="118" t="s">
        <v>268</v>
      </c>
      <c r="C26" s="111"/>
      <c r="D26" s="111"/>
      <c r="E26" s="111"/>
      <c r="F26" s="111"/>
      <c r="G26" s="112"/>
      <c r="H26" s="112"/>
      <c r="I26" s="112"/>
      <c r="J26" s="112"/>
      <c r="K26" s="112"/>
      <c r="L26" s="112"/>
      <c r="M26" s="112"/>
      <c r="N26" s="112"/>
      <c r="O26" s="112"/>
      <c r="P26" s="112"/>
      <c r="Q26" s="112"/>
      <c r="R26" s="112"/>
      <c r="S26" s="112"/>
      <c r="T26" s="112"/>
      <c r="U26" s="112"/>
      <c r="V26" s="112"/>
    </row>
    <row r="27" spans="1:22" s="102" customFormat="1" ht="24.75" customHeight="1">
      <c r="A27" s="109" t="s">
        <v>1</v>
      </c>
      <c r="B27" s="110" t="s">
        <v>257</v>
      </c>
      <c r="C27" s="111"/>
      <c r="D27" s="111"/>
      <c r="E27" s="111"/>
      <c r="F27" s="111"/>
      <c r="G27" s="112"/>
      <c r="H27" s="112"/>
      <c r="I27" s="112"/>
      <c r="J27" s="112"/>
      <c r="K27" s="112"/>
      <c r="L27" s="112"/>
      <c r="M27" s="112"/>
      <c r="N27" s="112"/>
      <c r="O27" s="112"/>
      <c r="P27" s="112"/>
      <c r="Q27" s="112"/>
      <c r="R27" s="112"/>
      <c r="S27" s="112"/>
      <c r="T27" s="112"/>
      <c r="U27" s="112"/>
      <c r="V27" s="112"/>
    </row>
    <row r="28" spans="1:22" s="102" customFormat="1" ht="24.75" customHeight="1">
      <c r="A28" s="109"/>
      <c r="B28" s="121" t="s">
        <v>269</v>
      </c>
      <c r="C28" s="111"/>
      <c r="D28" s="111"/>
      <c r="E28" s="111"/>
      <c r="F28" s="111"/>
      <c r="G28" s="112"/>
      <c r="H28" s="112"/>
      <c r="I28" s="112"/>
      <c r="J28" s="112"/>
      <c r="K28" s="112"/>
      <c r="L28" s="112"/>
      <c r="M28" s="112"/>
      <c r="N28" s="112"/>
      <c r="O28" s="112"/>
      <c r="P28" s="112"/>
      <c r="Q28" s="112"/>
      <c r="R28" s="112"/>
      <c r="S28" s="112"/>
      <c r="T28" s="112"/>
      <c r="U28" s="112"/>
      <c r="V28" s="112"/>
    </row>
    <row r="29" spans="1:22" s="102" customFormat="1" ht="24.75" customHeight="1">
      <c r="A29" s="122" t="s">
        <v>38</v>
      </c>
      <c r="B29" s="123" t="s">
        <v>260</v>
      </c>
      <c r="C29" s="124"/>
      <c r="D29" s="124"/>
      <c r="E29" s="124"/>
      <c r="F29" s="124"/>
      <c r="G29" s="125"/>
      <c r="H29" s="125"/>
      <c r="I29" s="125"/>
      <c r="J29" s="125"/>
      <c r="K29" s="125"/>
      <c r="L29" s="125"/>
      <c r="M29" s="125"/>
      <c r="N29" s="125"/>
      <c r="O29" s="125"/>
      <c r="P29" s="125"/>
      <c r="Q29" s="125"/>
      <c r="R29" s="125"/>
      <c r="S29" s="125"/>
      <c r="T29" s="125"/>
      <c r="U29" s="125"/>
      <c r="V29" s="125"/>
    </row>
  </sheetData>
  <sheetProtection/>
  <mergeCells count="33">
    <mergeCell ref="N8:N10"/>
    <mergeCell ref="Q8:Q10"/>
    <mergeCell ref="S7:S10"/>
    <mergeCell ref="K7:K10"/>
    <mergeCell ref="F6:F10"/>
    <mergeCell ref="L7:N7"/>
    <mergeCell ref="A2:V2"/>
    <mergeCell ref="A3:V3"/>
    <mergeCell ref="A5:A10"/>
    <mergeCell ref="B5:B10"/>
    <mergeCell ref="C5:C10"/>
    <mergeCell ref="H7:J7"/>
    <mergeCell ref="G7:G10"/>
    <mergeCell ref="T8:T10"/>
    <mergeCell ref="U8:U10"/>
    <mergeCell ref="O7:O10"/>
    <mergeCell ref="D5:D10"/>
    <mergeCell ref="E5:E10"/>
    <mergeCell ref="T7:V7"/>
    <mergeCell ref="O5:R6"/>
    <mergeCell ref="G6:J6"/>
    <mergeCell ref="P8:P10"/>
    <mergeCell ref="J8:J10"/>
    <mergeCell ref="S5:V6"/>
    <mergeCell ref="V8:V10"/>
    <mergeCell ref="H8:H10"/>
    <mergeCell ref="I8:I10"/>
    <mergeCell ref="P7:R7"/>
    <mergeCell ref="F5:J5"/>
    <mergeCell ref="K5:N6"/>
    <mergeCell ref="L8:L10"/>
    <mergeCell ref="M8:M10"/>
    <mergeCell ref="R8:R10"/>
  </mergeCells>
  <printOptions horizontalCentered="1"/>
  <pageMargins left="0.1968503937007874" right="0.1968503937007874" top="0.4724409448818898" bottom="0.2755905511811024" header="0.15748031496062992" footer="0.15748031496062992"/>
  <pageSetup horizontalDpi="600" verticalDpi="600" orientation="landscape" paperSize="9" scale="60" r:id="rId1"/>
  <headerFooter>
    <oddHeader>&amp;C
</oddHeader>
  </headerFooter>
</worksheet>
</file>

<file path=xl/worksheets/sheet13.xml><?xml version="1.0" encoding="utf-8"?>
<worksheet xmlns="http://schemas.openxmlformats.org/spreadsheetml/2006/main" xmlns:r="http://schemas.openxmlformats.org/officeDocument/2006/relationships">
  <dimension ref="A1:E40"/>
  <sheetViews>
    <sheetView zoomScalePageLayoutView="0" workbookViewId="0" topLeftCell="A1">
      <selection activeCell="A1" sqref="A1:B1"/>
    </sheetView>
  </sheetViews>
  <sheetFormatPr defaultColWidth="10" defaultRowHeight="15"/>
  <cols>
    <col min="1" max="1" width="5.69921875" style="81" customWidth="1"/>
    <col min="2" max="2" width="65.69921875" style="81" customWidth="1"/>
    <col min="3" max="3" width="21" style="81" customWidth="1"/>
    <col min="4" max="16384" width="10" style="81" customWidth="1"/>
  </cols>
  <sheetData>
    <row r="1" spans="1:3" s="487" customFormat="1" ht="15">
      <c r="A1" s="476"/>
      <c r="B1" s="475" t="s">
        <v>376</v>
      </c>
      <c r="C1" s="481" t="s">
        <v>175</v>
      </c>
    </row>
    <row r="2" spans="1:3" s="487" customFormat="1" ht="15">
      <c r="A2" s="476"/>
      <c r="B2" s="476" t="s">
        <v>379</v>
      </c>
      <c r="C2" s="474"/>
    </row>
    <row r="3" spans="1:3" ht="12.75" customHeight="1">
      <c r="A3" s="141"/>
      <c r="B3" s="141"/>
      <c r="C3" s="61"/>
    </row>
    <row r="4" spans="1:3" ht="21" customHeight="1">
      <c r="A4" s="988" t="s">
        <v>316</v>
      </c>
      <c r="B4" s="988"/>
      <c r="C4" s="988"/>
    </row>
    <row r="5" spans="1:5" ht="21" customHeight="1">
      <c r="A5" s="847" t="s">
        <v>386</v>
      </c>
      <c r="B5" s="847"/>
      <c r="C5" s="847"/>
      <c r="D5" s="59"/>
      <c r="E5" s="59"/>
    </row>
    <row r="6" spans="1:5" ht="8.25" customHeight="1">
      <c r="A6" s="135"/>
      <c r="B6" s="135"/>
      <c r="C6" s="135"/>
      <c r="D6" s="59"/>
      <c r="E6" s="59"/>
    </row>
    <row r="7" spans="1:3" ht="20.25" customHeight="1">
      <c r="A7" s="62"/>
      <c r="B7" s="62"/>
      <c r="C7" s="64" t="s">
        <v>27</v>
      </c>
    </row>
    <row r="8" spans="1:3" s="144" customFormat="1" ht="40.5" customHeight="1">
      <c r="A8" s="257" t="s">
        <v>81</v>
      </c>
      <c r="B8" s="257" t="s">
        <v>36</v>
      </c>
      <c r="C8" s="257" t="s">
        <v>35</v>
      </c>
    </row>
    <row r="9" spans="1:3" s="3" customFormat="1" ht="25.5" customHeight="1">
      <c r="A9" s="147" t="s">
        <v>0</v>
      </c>
      <c r="B9" s="148" t="s">
        <v>97</v>
      </c>
      <c r="C9" s="401">
        <f>C10+C13+C16+C17</f>
        <v>348452</v>
      </c>
    </row>
    <row r="10" spans="1:3" s="3" customFormat="1" ht="25.5" customHeight="1">
      <c r="A10" s="150" t="s">
        <v>5</v>
      </c>
      <c r="B10" s="151" t="s">
        <v>180</v>
      </c>
      <c r="C10" s="402">
        <f>C11+C12</f>
        <v>181800</v>
      </c>
    </row>
    <row r="11" spans="1:3" s="3" customFormat="1" ht="25.5" customHeight="1">
      <c r="A11" s="150" t="s">
        <v>38</v>
      </c>
      <c r="B11" s="152" t="s">
        <v>178</v>
      </c>
      <c r="C11" s="403">
        <v>54085</v>
      </c>
    </row>
    <row r="12" spans="1:3" s="3" customFormat="1" ht="25.5" customHeight="1">
      <c r="A12" s="150" t="s">
        <v>38</v>
      </c>
      <c r="B12" s="152" t="s">
        <v>179</v>
      </c>
      <c r="C12" s="403">
        <v>127715</v>
      </c>
    </row>
    <row r="13" spans="1:3" s="3" customFormat="1" ht="25.5" customHeight="1">
      <c r="A13" s="150" t="s">
        <v>6</v>
      </c>
      <c r="B13" s="151" t="s">
        <v>37</v>
      </c>
      <c r="C13" s="402">
        <f>C14+C15</f>
        <v>164530</v>
      </c>
    </row>
    <row r="14" spans="1:3" s="3" customFormat="1" ht="25.5" customHeight="1">
      <c r="A14" s="154" t="s">
        <v>38</v>
      </c>
      <c r="B14" s="152" t="s">
        <v>157</v>
      </c>
      <c r="C14" s="403">
        <f>145010+1400</f>
        <v>146410</v>
      </c>
    </row>
    <row r="15" spans="1:3" s="3" customFormat="1" ht="25.5" customHeight="1">
      <c r="A15" s="154" t="s">
        <v>38</v>
      </c>
      <c r="B15" s="152" t="s">
        <v>39</v>
      </c>
      <c r="C15" s="403">
        <f>18120</f>
        <v>18120</v>
      </c>
    </row>
    <row r="16" spans="1:3" s="3" customFormat="1" ht="25.5" customHeight="1">
      <c r="A16" s="150" t="s">
        <v>17</v>
      </c>
      <c r="B16" s="151" t="s">
        <v>228</v>
      </c>
      <c r="C16" s="403">
        <v>0</v>
      </c>
    </row>
    <row r="17" spans="1:3" s="3" customFormat="1" ht="25.5" customHeight="1">
      <c r="A17" s="150" t="s">
        <v>18</v>
      </c>
      <c r="B17" s="151" t="s">
        <v>9</v>
      </c>
      <c r="C17" s="403">
        <v>2122</v>
      </c>
    </row>
    <row r="18" spans="1:3" s="3" customFormat="1" ht="25.5" customHeight="1">
      <c r="A18" s="150" t="s">
        <v>1</v>
      </c>
      <c r="B18" s="151" t="s">
        <v>85</v>
      </c>
      <c r="C18" s="402">
        <f>C19+C24+C27</f>
        <v>348452</v>
      </c>
    </row>
    <row r="19" spans="1:3" s="3" customFormat="1" ht="25.5" customHeight="1">
      <c r="A19" s="150" t="s">
        <v>5</v>
      </c>
      <c r="B19" s="151" t="s">
        <v>86</v>
      </c>
      <c r="C19" s="402">
        <f>C20+C21+C22+C23</f>
        <v>330332</v>
      </c>
    </row>
    <row r="20" spans="1:3" s="3" customFormat="1" ht="25.5" customHeight="1">
      <c r="A20" s="156">
        <v>1</v>
      </c>
      <c r="B20" s="152" t="s">
        <v>40</v>
      </c>
      <c r="C20" s="403">
        <v>42940</v>
      </c>
    </row>
    <row r="21" spans="1:3" s="3" customFormat="1" ht="25.5" customHeight="1">
      <c r="A21" s="156">
        <v>2</v>
      </c>
      <c r="B21" s="152" t="s">
        <v>2</v>
      </c>
      <c r="C21" s="403">
        <f>297882-C26</f>
        <v>279762</v>
      </c>
    </row>
    <row r="22" spans="1:3" s="3" customFormat="1" ht="25.5" customHeight="1">
      <c r="A22" s="156">
        <v>3</v>
      </c>
      <c r="B22" s="152" t="s">
        <v>34</v>
      </c>
      <c r="C22" s="403">
        <v>6700</v>
      </c>
    </row>
    <row r="23" spans="1:3" s="3" customFormat="1" ht="25.5" customHeight="1">
      <c r="A23" s="156">
        <v>4</v>
      </c>
      <c r="B23" s="152" t="s">
        <v>41</v>
      </c>
      <c r="C23" s="403">
        <v>930</v>
      </c>
    </row>
    <row r="24" spans="1:3" s="3" customFormat="1" ht="25.5" customHeight="1">
      <c r="A24" s="150" t="s">
        <v>6</v>
      </c>
      <c r="B24" s="151" t="s">
        <v>163</v>
      </c>
      <c r="C24" s="402">
        <f>C25+C26</f>
        <v>18120</v>
      </c>
    </row>
    <row r="25" spans="1:3" s="3" customFormat="1" ht="25.5" customHeight="1">
      <c r="A25" s="156">
        <v>1</v>
      </c>
      <c r="B25" s="152" t="s">
        <v>152</v>
      </c>
      <c r="C25" s="403">
        <v>0</v>
      </c>
    </row>
    <row r="26" spans="1:3" s="3" customFormat="1" ht="25.5" customHeight="1">
      <c r="A26" s="156">
        <v>2</v>
      </c>
      <c r="B26" s="152" t="s">
        <v>154</v>
      </c>
      <c r="C26" s="403">
        <f>C15</f>
        <v>18120</v>
      </c>
    </row>
    <row r="27" spans="1:3" s="3" customFormat="1" ht="25.5" customHeight="1">
      <c r="A27" s="157" t="s">
        <v>17</v>
      </c>
      <c r="B27" s="158" t="s">
        <v>10</v>
      </c>
      <c r="C27" s="404"/>
    </row>
    <row r="28" spans="1:3" ht="18.75">
      <c r="A28" s="3"/>
      <c r="B28" s="3"/>
      <c r="C28" s="3"/>
    </row>
    <row r="29" spans="1:3" ht="18.75">
      <c r="A29" s="3"/>
      <c r="B29" s="3"/>
      <c r="C29" s="497"/>
    </row>
    <row r="30" spans="1:3" ht="18.75">
      <c r="A30" s="3"/>
      <c r="B30" s="3"/>
      <c r="C30" s="497"/>
    </row>
    <row r="31" spans="1:3" ht="18.75">
      <c r="A31" s="3"/>
      <c r="B31" s="3"/>
      <c r="C31" s="497"/>
    </row>
    <row r="32" spans="1:3" ht="18.75">
      <c r="A32" s="3"/>
      <c r="B32" s="3"/>
      <c r="C32" s="3"/>
    </row>
    <row r="33" spans="1:3" ht="18.75">
      <c r="A33" s="3"/>
      <c r="B33" s="3"/>
      <c r="C33" s="3"/>
    </row>
    <row r="34" spans="1:3" ht="18.75">
      <c r="A34" s="3"/>
      <c r="B34" s="3"/>
      <c r="C34" s="3"/>
    </row>
    <row r="35" spans="1:3" ht="18.75">
      <c r="A35" s="3"/>
      <c r="B35" s="3"/>
      <c r="C35" s="3"/>
    </row>
    <row r="36" spans="1:3" ht="22.5" customHeight="1">
      <c r="A36" s="3"/>
      <c r="B36" s="3"/>
      <c r="C36" s="3"/>
    </row>
    <row r="37" spans="1:3" ht="18.75">
      <c r="A37" s="3"/>
      <c r="B37" s="3"/>
      <c r="C37" s="3"/>
    </row>
    <row r="38" spans="1:3" ht="18.75">
      <c r="A38" s="3"/>
      <c r="B38" s="3"/>
      <c r="C38" s="3"/>
    </row>
    <row r="39" spans="1:3" ht="18.75">
      <c r="A39" s="3"/>
      <c r="B39" s="3"/>
      <c r="C39" s="3"/>
    </row>
    <row r="40" spans="1:3" ht="18.75">
      <c r="A40" s="3"/>
      <c r="B40" s="3"/>
      <c r="C40" s="3"/>
    </row>
  </sheetData>
  <sheetProtection/>
  <mergeCells count="2">
    <mergeCell ref="A5:C5"/>
    <mergeCell ref="A4:C4"/>
  </mergeCells>
  <printOptions/>
  <pageMargins left="1.01" right="0.2362204724409449" top="0.64" bottom="0.2362204724409449" header="0.15748031496062992" footer="0.15748031496062992"/>
  <pageSetup horizontalDpi="600" verticalDpi="600" orientation="portrait" paperSize="9" scale="95" r:id="rId1"/>
</worksheet>
</file>

<file path=xl/worksheets/sheet14.xml><?xml version="1.0" encoding="utf-8"?>
<worksheet xmlns="http://schemas.openxmlformats.org/spreadsheetml/2006/main" xmlns:r="http://schemas.openxmlformats.org/officeDocument/2006/relationships">
  <dimension ref="A1:C40"/>
  <sheetViews>
    <sheetView zoomScalePageLayoutView="0" workbookViewId="0" topLeftCell="A1">
      <selection activeCell="B14" sqref="B14"/>
    </sheetView>
  </sheetViews>
  <sheetFormatPr defaultColWidth="10" defaultRowHeight="15"/>
  <cols>
    <col min="1" max="1" width="5.69921875" style="81" customWidth="1"/>
    <col min="2" max="2" width="61.296875" style="81" customWidth="1"/>
    <col min="3" max="3" width="22.69921875" style="81" customWidth="1"/>
    <col min="4" max="16384" width="10" style="81" customWidth="1"/>
  </cols>
  <sheetData>
    <row r="1" spans="1:3" ht="15.75">
      <c r="A1" s="137"/>
      <c r="B1" s="475" t="s">
        <v>376</v>
      </c>
      <c r="C1" s="481" t="s">
        <v>176</v>
      </c>
    </row>
    <row r="2" spans="1:3" ht="15.75">
      <c r="A2" s="137"/>
      <c r="B2" s="476" t="s">
        <v>379</v>
      </c>
      <c r="C2" s="214"/>
    </row>
    <row r="3" spans="1:3" ht="12.75" customHeight="1">
      <c r="A3" s="141"/>
      <c r="B3" s="141"/>
      <c r="C3" s="61"/>
    </row>
    <row r="4" spans="1:3" s="144" customFormat="1" ht="16.5">
      <c r="A4" s="988" t="s">
        <v>210</v>
      </c>
      <c r="B4" s="988"/>
      <c r="C4" s="988"/>
    </row>
    <row r="5" spans="1:3" s="144" customFormat="1" ht="16.5">
      <c r="A5" s="988" t="s">
        <v>380</v>
      </c>
      <c r="B5" s="988"/>
      <c r="C5" s="988"/>
    </row>
    <row r="6" spans="1:3" ht="21" customHeight="1">
      <c r="A6" s="847" t="str">
        <f>'81'!A5:C5</f>
        <v>(Kèm theo Quyết định số     /QĐ-UBND ngày     tháng     năm 2019 của UBND huyện )</v>
      </c>
      <c r="B6" s="989"/>
      <c r="C6" s="847"/>
    </row>
    <row r="7" spans="1:3" ht="10.5" customHeight="1">
      <c r="A7" s="60"/>
      <c r="B7" s="60"/>
      <c r="C7" s="61"/>
    </row>
    <row r="8" spans="1:3" ht="19.5" customHeight="1">
      <c r="A8" s="62"/>
      <c r="B8" s="62"/>
      <c r="C8" s="64" t="s">
        <v>27</v>
      </c>
    </row>
    <row r="9" spans="1:3" s="144" customFormat="1" ht="48.75" customHeight="1">
      <c r="A9" s="258" t="s">
        <v>81</v>
      </c>
      <c r="B9" s="258" t="s">
        <v>36</v>
      </c>
      <c r="C9" s="257" t="s">
        <v>35</v>
      </c>
    </row>
    <row r="10" spans="1:3" s="3" customFormat="1" ht="21.75" customHeight="1">
      <c r="A10" s="147" t="s">
        <v>0</v>
      </c>
      <c r="B10" s="160" t="s">
        <v>77</v>
      </c>
      <c r="C10" s="496"/>
    </row>
    <row r="11" spans="1:3" s="3" customFormat="1" ht="21.75" customHeight="1">
      <c r="A11" s="150" t="s">
        <v>5</v>
      </c>
      <c r="B11" s="161" t="s">
        <v>211</v>
      </c>
      <c r="C11" s="413">
        <f>C12+C13+C16+C17</f>
        <v>319369</v>
      </c>
    </row>
    <row r="12" spans="1:3" s="3" customFormat="1" ht="21.75" customHeight="1">
      <c r="A12" s="156">
        <v>1</v>
      </c>
      <c r="B12" s="80" t="s">
        <v>181</v>
      </c>
      <c r="C12" s="403">
        <v>153312</v>
      </c>
    </row>
    <row r="13" spans="1:3" s="3" customFormat="1" ht="21.75" customHeight="1">
      <c r="A13" s="154">
        <f>A12+1</f>
        <v>2</v>
      </c>
      <c r="B13" s="80" t="s">
        <v>37</v>
      </c>
      <c r="C13" s="411">
        <f>C14+C15</f>
        <v>164530</v>
      </c>
    </row>
    <row r="14" spans="1:3" s="3" customFormat="1" ht="21.75" customHeight="1">
      <c r="A14" s="156" t="s">
        <v>38</v>
      </c>
      <c r="B14" s="80" t="s">
        <v>157</v>
      </c>
      <c r="C14" s="411">
        <f>145010+1400</f>
        <v>146410</v>
      </c>
    </row>
    <row r="15" spans="1:3" s="3" customFormat="1" ht="21.75" customHeight="1">
      <c r="A15" s="156" t="s">
        <v>38</v>
      </c>
      <c r="B15" s="80" t="s">
        <v>39</v>
      </c>
      <c r="C15" s="411">
        <v>18120</v>
      </c>
    </row>
    <row r="16" spans="1:3" s="3" customFormat="1" ht="21.75" customHeight="1">
      <c r="A16" s="154">
        <v>3</v>
      </c>
      <c r="B16" s="80" t="s">
        <v>228</v>
      </c>
      <c r="C16" s="411"/>
    </row>
    <row r="17" spans="1:3" s="3" customFormat="1" ht="21.75" customHeight="1">
      <c r="A17" s="154">
        <f>A16+1</f>
        <v>4</v>
      </c>
      <c r="B17" s="80" t="s">
        <v>9</v>
      </c>
      <c r="C17" s="411">
        <v>1527</v>
      </c>
    </row>
    <row r="18" spans="1:3" s="3" customFormat="1" ht="21.75" customHeight="1">
      <c r="A18" s="150" t="s">
        <v>6</v>
      </c>
      <c r="B18" s="161" t="s">
        <v>61</v>
      </c>
      <c r="C18" s="413">
        <f>C19+C20+C23</f>
        <v>319369</v>
      </c>
    </row>
    <row r="19" spans="1:3" s="3" customFormat="1" ht="21.75" customHeight="1">
      <c r="A19" s="162">
        <v>1</v>
      </c>
      <c r="B19" s="163" t="s">
        <v>153</v>
      </c>
      <c r="C19" s="411">
        <v>279100</v>
      </c>
    </row>
    <row r="20" spans="1:3" s="3" customFormat="1" ht="21.75" customHeight="1">
      <c r="A20" s="154">
        <v>2</v>
      </c>
      <c r="B20" s="80" t="s">
        <v>80</v>
      </c>
      <c r="C20" s="411">
        <f>C21+C22</f>
        <v>40269</v>
      </c>
    </row>
    <row r="21" spans="1:3" s="260" customFormat="1" ht="21.75" customHeight="1">
      <c r="A21" s="156" t="s">
        <v>38</v>
      </c>
      <c r="B21" s="80" t="s">
        <v>62</v>
      </c>
      <c r="C21" s="411">
        <f>30428+5613+3120</f>
        <v>39161</v>
      </c>
    </row>
    <row r="22" spans="1:3" s="260" customFormat="1" ht="21.75" customHeight="1">
      <c r="A22" s="156" t="s">
        <v>38</v>
      </c>
      <c r="B22" s="80" t="s">
        <v>63</v>
      </c>
      <c r="C22" s="411">
        <v>1108</v>
      </c>
    </row>
    <row r="23" spans="1:3" s="3" customFormat="1" ht="21.75" customHeight="1">
      <c r="A23" s="156">
        <v>3</v>
      </c>
      <c r="B23" s="152" t="s">
        <v>10</v>
      </c>
      <c r="C23" s="411"/>
    </row>
    <row r="24" spans="1:3" s="3" customFormat="1" ht="21.75" customHeight="1">
      <c r="A24" s="150" t="s">
        <v>1</v>
      </c>
      <c r="B24" s="164" t="s">
        <v>78</v>
      </c>
      <c r="C24" s="413"/>
    </row>
    <row r="25" spans="1:3" s="3" customFormat="1" ht="21.75" customHeight="1">
      <c r="A25" s="150" t="s">
        <v>5</v>
      </c>
      <c r="B25" s="161" t="s">
        <v>211</v>
      </c>
      <c r="C25" s="413">
        <f>C26+C27+C30+C31</f>
        <v>69352</v>
      </c>
    </row>
    <row r="26" spans="1:3" s="3" customFormat="1" ht="21.75" customHeight="1">
      <c r="A26" s="156">
        <v>1</v>
      </c>
      <c r="B26" s="80" t="s">
        <v>181</v>
      </c>
      <c r="C26" s="411">
        <v>28488</v>
      </c>
    </row>
    <row r="27" spans="1:3" s="3" customFormat="1" ht="21.75" customHeight="1">
      <c r="A27" s="154">
        <f>A26+1</f>
        <v>2</v>
      </c>
      <c r="B27" s="80" t="s">
        <v>79</v>
      </c>
      <c r="C27" s="411">
        <f>C28+C29</f>
        <v>40269</v>
      </c>
    </row>
    <row r="28" spans="1:3" s="3" customFormat="1" ht="21.75" customHeight="1">
      <c r="A28" s="156" t="s">
        <v>38</v>
      </c>
      <c r="B28" s="80" t="s">
        <v>157</v>
      </c>
      <c r="C28" s="411">
        <f>30428+5613+3120</f>
        <v>39161</v>
      </c>
    </row>
    <row r="29" spans="1:3" s="3" customFormat="1" ht="21.75" customHeight="1">
      <c r="A29" s="156" t="s">
        <v>38</v>
      </c>
      <c r="B29" s="80" t="s">
        <v>39</v>
      </c>
      <c r="C29" s="411">
        <v>1108</v>
      </c>
    </row>
    <row r="30" spans="1:3" s="3" customFormat="1" ht="21.75" customHeight="1">
      <c r="A30" s="154">
        <f>A27+1</f>
        <v>3</v>
      </c>
      <c r="B30" s="80" t="s">
        <v>228</v>
      </c>
      <c r="C30" s="411"/>
    </row>
    <row r="31" spans="1:3" s="3" customFormat="1" ht="21.75" customHeight="1">
      <c r="A31" s="154">
        <f>A30+1</f>
        <v>4</v>
      </c>
      <c r="B31" s="80" t="s">
        <v>9</v>
      </c>
      <c r="C31" s="411">
        <v>595</v>
      </c>
    </row>
    <row r="32" spans="1:3" s="3" customFormat="1" ht="21.75" customHeight="1">
      <c r="A32" s="157" t="s">
        <v>6</v>
      </c>
      <c r="B32" s="165" t="s">
        <v>61</v>
      </c>
      <c r="C32" s="414">
        <v>69352</v>
      </c>
    </row>
    <row r="33" spans="1:3" ht="18.75">
      <c r="A33" s="3"/>
      <c r="B33" s="3"/>
      <c r="C33" s="3"/>
    </row>
    <row r="34" spans="1:3" ht="18.75">
      <c r="A34" s="3"/>
      <c r="B34" s="3"/>
      <c r="C34" s="3"/>
    </row>
    <row r="35" spans="1:3" ht="18.75">
      <c r="A35" s="3"/>
      <c r="B35" s="3"/>
      <c r="C35" s="3"/>
    </row>
    <row r="36" spans="1:3" ht="22.5" customHeight="1">
      <c r="A36" s="3"/>
      <c r="B36" s="3"/>
      <c r="C36" s="3"/>
    </row>
    <row r="37" spans="1:3" ht="18.75">
      <c r="A37" s="3"/>
      <c r="B37" s="3"/>
      <c r="C37" s="3"/>
    </row>
    <row r="38" spans="1:3" ht="18.75">
      <c r="A38" s="3"/>
      <c r="B38" s="3"/>
      <c r="C38" s="3"/>
    </row>
    <row r="39" spans="1:3" ht="18.75">
      <c r="A39" s="3"/>
      <c r="B39" s="3"/>
      <c r="C39" s="3"/>
    </row>
    <row r="40" spans="1:3" ht="18.75">
      <c r="A40" s="3"/>
      <c r="B40" s="3"/>
      <c r="C40" s="3"/>
    </row>
  </sheetData>
  <sheetProtection/>
  <mergeCells count="3">
    <mergeCell ref="A6:C6"/>
    <mergeCell ref="A4:C4"/>
    <mergeCell ref="A5:C5"/>
  </mergeCells>
  <printOptions horizontalCentered="1"/>
  <pageMargins left="0.92" right="0.2755905511811024" top="0.65" bottom="0.1968503937007874" header="0.15748031496062992" footer="0.15748031496062992"/>
  <pageSetup horizontalDpi="600" verticalDpi="600" orientation="portrait" paperSize="9" scale="95" r:id="rId1"/>
</worksheet>
</file>

<file path=xl/worksheets/sheet15.xml><?xml version="1.0" encoding="utf-8"?>
<worksheet xmlns="http://schemas.openxmlformats.org/spreadsheetml/2006/main" xmlns:r="http://schemas.openxmlformats.org/officeDocument/2006/relationships">
  <dimension ref="A1:G45"/>
  <sheetViews>
    <sheetView zoomScalePageLayoutView="0" workbookViewId="0" topLeftCell="A10">
      <selection activeCell="A1" sqref="A1:B1"/>
    </sheetView>
  </sheetViews>
  <sheetFormatPr defaultColWidth="10" defaultRowHeight="15"/>
  <cols>
    <col min="1" max="1" width="5.69921875" style="81" customWidth="1"/>
    <col min="2" max="2" width="53.8984375" style="81" customWidth="1"/>
    <col min="3" max="4" width="14.59765625" style="81" customWidth="1"/>
    <col min="5" max="16384" width="10" style="81" customWidth="1"/>
  </cols>
  <sheetData>
    <row r="1" spans="1:4" ht="15.75">
      <c r="A1" s="137"/>
      <c r="B1" s="475" t="s">
        <v>376</v>
      </c>
      <c r="C1" s="991" t="s">
        <v>132</v>
      </c>
      <c r="D1" s="991"/>
    </row>
    <row r="2" spans="1:4" ht="15.75">
      <c r="A2" s="137"/>
      <c r="B2" s="476" t="s">
        <v>379</v>
      </c>
      <c r="C2" s="140"/>
      <c r="D2" s="140"/>
    </row>
    <row r="3" spans="1:4" ht="12" customHeight="1">
      <c r="A3" s="141"/>
      <c r="B3" s="141"/>
      <c r="C3" s="61"/>
      <c r="D3" s="61"/>
    </row>
    <row r="4" spans="1:4" ht="20.25" customHeight="1">
      <c r="A4" s="996" t="s">
        <v>317</v>
      </c>
      <c r="B4" s="996"/>
      <c r="C4" s="996"/>
      <c r="D4" s="996"/>
    </row>
    <row r="5" spans="1:4" ht="21" customHeight="1">
      <c r="A5" s="847" t="str">
        <f>'81'!A5:C5</f>
        <v>(Kèm theo Quyết định số     /QĐ-UBND ngày     tháng     năm 2019 của UBND huyện )</v>
      </c>
      <c r="B5" s="847"/>
      <c r="C5" s="847"/>
      <c r="D5" s="847"/>
    </row>
    <row r="6" spans="1:4" ht="8.25" customHeight="1">
      <c r="A6" s="60"/>
      <c r="B6" s="60"/>
      <c r="C6" s="61"/>
      <c r="D6" s="61"/>
    </row>
    <row r="7" spans="1:7" ht="19.5" customHeight="1">
      <c r="A7" s="62"/>
      <c r="B7" s="62"/>
      <c r="C7" s="3"/>
      <c r="D7" s="261" t="s">
        <v>27</v>
      </c>
      <c r="G7" s="81" t="s">
        <v>381</v>
      </c>
    </row>
    <row r="8" spans="1:4" s="144" customFormat="1" ht="18.75" customHeight="1">
      <c r="A8" s="848" t="s">
        <v>81</v>
      </c>
      <c r="B8" s="848" t="s">
        <v>36</v>
      </c>
      <c r="C8" s="992" t="s">
        <v>35</v>
      </c>
      <c r="D8" s="993"/>
    </row>
    <row r="9" spans="1:4" s="144" customFormat="1" ht="9" customHeight="1">
      <c r="A9" s="849"/>
      <c r="B9" s="849"/>
      <c r="C9" s="994"/>
      <c r="D9" s="995"/>
    </row>
    <row r="10" spans="1:4" s="144" customFormat="1" ht="24" customHeight="1">
      <c r="A10" s="849"/>
      <c r="B10" s="849"/>
      <c r="C10" s="997" t="s">
        <v>384</v>
      </c>
      <c r="D10" s="997" t="s">
        <v>385</v>
      </c>
    </row>
    <row r="11" spans="1:4" s="144" customFormat="1" ht="16.5">
      <c r="A11" s="850"/>
      <c r="B11" s="850"/>
      <c r="C11" s="998"/>
      <c r="D11" s="998"/>
    </row>
    <row r="12" spans="1:4" s="3" customFormat="1" ht="22.5" customHeight="1">
      <c r="A12" s="147"/>
      <c r="B12" s="170" t="s">
        <v>46</v>
      </c>
      <c r="C12" s="401">
        <f>C13+C35</f>
        <v>140000</v>
      </c>
      <c r="D12" s="401">
        <f>D13+D35</f>
        <v>140000</v>
      </c>
    </row>
    <row r="13" spans="1:4" s="3" customFormat="1" ht="22.5" customHeight="1">
      <c r="A13" s="150" t="s">
        <v>5</v>
      </c>
      <c r="B13" s="151" t="s">
        <v>4</v>
      </c>
      <c r="C13" s="413">
        <f>C14+C15+C16+C17+C22+C23+C24+C25+C26+C27+C28+C29+C30+C31+C32+C33+C34</f>
        <v>140000</v>
      </c>
      <c r="D13" s="413">
        <f>D14+D15+D16+D17+D22+D23+D24+D25+D26+D27+D28+D29+D30+D31+D32+D33+D34</f>
        <v>140000</v>
      </c>
    </row>
    <row r="14" spans="1:4" s="3" customFormat="1" ht="22.5" customHeight="1">
      <c r="A14" s="156">
        <v>1</v>
      </c>
      <c r="B14" s="152" t="s">
        <v>47</v>
      </c>
      <c r="C14" s="479"/>
      <c r="D14" s="479"/>
    </row>
    <row r="15" spans="1:4" s="3" customFormat="1" ht="22.5" customHeight="1">
      <c r="A15" s="156">
        <f>A14+1</f>
        <v>2</v>
      </c>
      <c r="B15" s="152" t="s">
        <v>49</v>
      </c>
      <c r="C15" s="480"/>
      <c r="D15" s="480"/>
    </row>
    <row r="16" spans="1:4" s="3" customFormat="1" ht="22.5" customHeight="1">
      <c r="A16" s="156">
        <f>A15+1</f>
        <v>3</v>
      </c>
      <c r="B16" s="152" t="s">
        <v>50</v>
      </c>
      <c r="C16" s="480"/>
      <c r="D16" s="480"/>
    </row>
    <row r="17" spans="1:4" s="3" customFormat="1" ht="22.5" customHeight="1">
      <c r="A17" s="156">
        <f>A16+1</f>
        <v>4</v>
      </c>
      <c r="B17" s="152" t="s">
        <v>12</v>
      </c>
      <c r="C17" s="411">
        <f>C18+C19+C20+C21</f>
        <v>69800</v>
      </c>
      <c r="D17" s="411">
        <f>D18+D19+D20+D21</f>
        <v>69800</v>
      </c>
    </row>
    <row r="18" spans="1:4" s="3" customFormat="1" ht="22.5" customHeight="1">
      <c r="A18" s="171" t="s">
        <v>38</v>
      </c>
      <c r="B18" s="172" t="s">
        <v>318</v>
      </c>
      <c r="C18" s="411">
        <v>62375</v>
      </c>
      <c r="D18" s="411">
        <f>C18</f>
        <v>62375</v>
      </c>
    </row>
    <row r="19" spans="1:4" s="3" customFormat="1" ht="22.5" customHeight="1">
      <c r="A19" s="171" t="s">
        <v>38</v>
      </c>
      <c r="B19" s="172" t="s">
        <v>319</v>
      </c>
      <c r="C19" s="411">
        <v>5115</v>
      </c>
      <c r="D19" s="411">
        <f aca="true" t="shared" si="0" ref="D19:D29">C19</f>
        <v>5115</v>
      </c>
    </row>
    <row r="20" spans="1:4" s="3" customFormat="1" ht="22.5" customHeight="1">
      <c r="A20" s="171" t="s">
        <v>38</v>
      </c>
      <c r="B20" s="172" t="s">
        <v>320</v>
      </c>
      <c r="C20" s="411">
        <v>630</v>
      </c>
      <c r="D20" s="411">
        <f t="shared" si="0"/>
        <v>630</v>
      </c>
    </row>
    <row r="21" spans="1:4" s="3" customFormat="1" ht="22.5" customHeight="1">
      <c r="A21" s="171" t="s">
        <v>38</v>
      </c>
      <c r="B21" s="172" t="s">
        <v>321</v>
      </c>
      <c r="C21" s="411">
        <v>1680</v>
      </c>
      <c r="D21" s="411">
        <f t="shared" si="0"/>
        <v>1680</v>
      </c>
    </row>
    <row r="22" spans="1:4" s="3" customFormat="1" ht="22.5" customHeight="1">
      <c r="A22" s="156">
        <v>5</v>
      </c>
      <c r="B22" s="152" t="s">
        <v>13</v>
      </c>
      <c r="C22" s="411">
        <v>18000</v>
      </c>
      <c r="D22" s="411">
        <f t="shared" si="0"/>
        <v>18000</v>
      </c>
    </row>
    <row r="23" spans="1:4" s="3" customFormat="1" ht="22.5" customHeight="1">
      <c r="A23" s="156">
        <v>6</v>
      </c>
      <c r="B23" s="152" t="s">
        <v>14</v>
      </c>
      <c r="C23" s="411"/>
      <c r="D23" s="411"/>
    </row>
    <row r="24" spans="1:4" s="3" customFormat="1" ht="22.5" customHeight="1">
      <c r="A24" s="156">
        <v>7</v>
      </c>
      <c r="B24" s="152" t="s">
        <v>21</v>
      </c>
      <c r="C24" s="411">
        <v>11000</v>
      </c>
      <c r="D24" s="411">
        <f t="shared" si="0"/>
        <v>11000</v>
      </c>
    </row>
    <row r="25" spans="1:4" s="3" customFormat="1" ht="22.5" customHeight="1">
      <c r="A25" s="156">
        <f aca="true" t="shared" si="1" ref="A25:A30">A24+1</f>
        <v>8</v>
      </c>
      <c r="B25" s="152" t="s">
        <v>51</v>
      </c>
      <c r="C25" s="411">
        <v>3750</v>
      </c>
      <c r="D25" s="411">
        <f t="shared" si="0"/>
        <v>3750</v>
      </c>
    </row>
    <row r="26" spans="1:4" s="3" customFormat="1" ht="22.5" customHeight="1">
      <c r="A26" s="156">
        <f t="shared" si="1"/>
        <v>9</v>
      </c>
      <c r="B26" s="152" t="s">
        <v>20</v>
      </c>
      <c r="C26" s="411"/>
      <c r="D26" s="411"/>
    </row>
    <row r="27" spans="1:4" s="3" customFormat="1" ht="22.5" customHeight="1">
      <c r="A27" s="156">
        <f t="shared" si="1"/>
        <v>10</v>
      </c>
      <c r="B27" s="152" t="s">
        <v>19</v>
      </c>
      <c r="C27" s="411">
        <v>150</v>
      </c>
      <c r="D27" s="411">
        <f t="shared" si="0"/>
        <v>150</v>
      </c>
    </row>
    <row r="28" spans="1:4" s="3" customFormat="1" ht="22.5" customHeight="1">
      <c r="A28" s="156">
        <f t="shared" si="1"/>
        <v>11</v>
      </c>
      <c r="B28" s="152" t="s">
        <v>52</v>
      </c>
      <c r="C28" s="411">
        <v>2800</v>
      </c>
      <c r="D28" s="411">
        <f t="shared" si="0"/>
        <v>2800</v>
      </c>
    </row>
    <row r="29" spans="1:4" s="3" customFormat="1" ht="22.5" customHeight="1">
      <c r="A29" s="156">
        <f t="shared" si="1"/>
        <v>12</v>
      </c>
      <c r="B29" s="152" t="s">
        <v>22</v>
      </c>
      <c r="C29" s="411">
        <v>24000</v>
      </c>
      <c r="D29" s="411">
        <f t="shared" si="0"/>
        <v>24000</v>
      </c>
    </row>
    <row r="30" spans="1:4" s="3" customFormat="1" ht="22.5" customHeight="1">
      <c r="A30" s="156">
        <f t="shared" si="1"/>
        <v>13</v>
      </c>
      <c r="B30" s="152" t="s">
        <v>53</v>
      </c>
      <c r="C30" s="411"/>
      <c r="D30" s="411"/>
    </row>
    <row r="31" spans="1:4" s="3" customFormat="1" ht="22.5" customHeight="1">
      <c r="A31" s="156">
        <v>14</v>
      </c>
      <c r="B31" s="152" t="s">
        <v>15</v>
      </c>
      <c r="C31" s="411"/>
      <c r="D31" s="411"/>
    </row>
    <row r="32" spans="1:4" s="3" customFormat="1" ht="22.5" customHeight="1">
      <c r="A32" s="156">
        <v>15</v>
      </c>
      <c r="B32" s="152" t="s">
        <v>54</v>
      </c>
      <c r="C32" s="411"/>
      <c r="D32" s="411"/>
    </row>
    <row r="33" spans="1:4" s="3" customFormat="1" ht="22.5" customHeight="1">
      <c r="A33" s="156">
        <v>16</v>
      </c>
      <c r="B33" s="152" t="s">
        <v>16</v>
      </c>
      <c r="C33" s="411">
        <v>9000</v>
      </c>
      <c r="D33" s="411">
        <f>C33</f>
        <v>9000</v>
      </c>
    </row>
    <row r="34" spans="1:4" s="3" customFormat="1" ht="22.5" customHeight="1">
      <c r="A34" s="156">
        <v>17</v>
      </c>
      <c r="B34" s="152" t="s">
        <v>55</v>
      </c>
      <c r="C34" s="411">
        <v>1500</v>
      </c>
      <c r="D34" s="411">
        <f>C34</f>
        <v>1500</v>
      </c>
    </row>
    <row r="35" spans="1:4" s="3" customFormat="1" ht="22.5" customHeight="1">
      <c r="A35" s="157" t="s">
        <v>6</v>
      </c>
      <c r="B35" s="158" t="s">
        <v>8</v>
      </c>
      <c r="C35" s="412"/>
      <c r="D35" s="412"/>
    </row>
    <row r="36" spans="1:4" ht="19.5" customHeight="1">
      <c r="A36" s="166"/>
      <c r="B36" s="166"/>
      <c r="C36" s="3"/>
      <c r="D36" s="3"/>
    </row>
    <row r="37" spans="1:4" ht="19.5" customHeight="1">
      <c r="A37" s="990"/>
      <c r="B37" s="990"/>
      <c r="C37" s="990"/>
      <c r="D37" s="990"/>
    </row>
    <row r="38" spans="1:4" ht="19.5" customHeight="1">
      <c r="A38" s="3"/>
      <c r="B38" s="262"/>
      <c r="C38" s="3"/>
      <c r="D38" s="3"/>
    </row>
    <row r="39" spans="1:4" ht="22.5" customHeight="1">
      <c r="A39" s="3"/>
      <c r="B39" s="262"/>
      <c r="C39" s="3"/>
      <c r="D39" s="3"/>
    </row>
    <row r="40" spans="1:4" ht="18.75">
      <c r="A40" s="3"/>
      <c r="B40" s="262"/>
      <c r="C40" s="3"/>
      <c r="D40" s="3"/>
    </row>
    <row r="41" spans="1:4" ht="18.75">
      <c r="A41" s="3"/>
      <c r="B41" s="263"/>
      <c r="C41" s="3"/>
      <c r="D41" s="3"/>
    </row>
    <row r="42" spans="1:4" ht="18.75">
      <c r="A42" s="3"/>
      <c r="B42" s="264"/>
      <c r="C42" s="3"/>
      <c r="D42" s="3"/>
    </row>
    <row r="43" spans="1:4" ht="18.75">
      <c r="A43" s="166"/>
      <c r="B43" s="262"/>
      <c r="C43" s="3"/>
      <c r="D43" s="3"/>
    </row>
    <row r="44" spans="1:4" ht="18.75">
      <c r="A44" s="225"/>
      <c r="B44" s="262"/>
      <c r="C44" s="3"/>
      <c r="D44" s="3"/>
    </row>
    <row r="45" spans="1:4" ht="18.75">
      <c r="A45" s="225"/>
      <c r="B45" s="262"/>
      <c r="C45" s="3"/>
      <c r="D45" s="3"/>
    </row>
  </sheetData>
  <sheetProtection/>
  <mergeCells count="9">
    <mergeCell ref="A37:D37"/>
    <mergeCell ref="C1:D1"/>
    <mergeCell ref="A5:D5"/>
    <mergeCell ref="C8:D9"/>
    <mergeCell ref="A8:A11"/>
    <mergeCell ref="B8:B11"/>
    <mergeCell ref="A4:D4"/>
    <mergeCell ref="C10:C11"/>
    <mergeCell ref="D10:D11"/>
  </mergeCells>
  <printOptions horizontalCentered="1"/>
  <pageMargins left="0.91" right="0.1968503937007874" top="0.66" bottom="0.2755905511811024" header="0.15748031496062992" footer="0.1574803149606299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E47"/>
  <sheetViews>
    <sheetView zoomScalePageLayoutView="0" workbookViewId="0" topLeftCell="A43">
      <selection activeCell="A1" sqref="A1:B1"/>
    </sheetView>
  </sheetViews>
  <sheetFormatPr defaultColWidth="10" defaultRowHeight="15"/>
  <cols>
    <col min="1" max="1" width="5.69921875" style="81" customWidth="1"/>
    <col min="2" max="2" width="51.59765625" style="81" customWidth="1"/>
    <col min="3" max="3" width="15.09765625" style="81" customWidth="1"/>
    <col min="4" max="5" width="14.296875" style="81" customWidth="1"/>
    <col min="6" max="16384" width="10" style="81" customWidth="1"/>
  </cols>
  <sheetData>
    <row r="1" spans="1:5" ht="15.75">
      <c r="A1" s="137"/>
      <c r="B1" s="475" t="s">
        <v>376</v>
      </c>
      <c r="C1" s="138"/>
      <c r="D1" s="999" t="s">
        <v>133</v>
      </c>
      <c r="E1" s="999"/>
    </row>
    <row r="2" spans="1:5" ht="15.75">
      <c r="A2" s="137"/>
      <c r="B2" s="476" t="s">
        <v>379</v>
      </c>
      <c r="C2" s="138"/>
      <c r="D2" s="138"/>
      <c r="E2" s="140"/>
    </row>
    <row r="3" spans="1:5" ht="9.75" customHeight="1">
      <c r="A3" s="141"/>
      <c r="B3" s="141"/>
      <c r="C3" s="141"/>
      <c r="D3" s="141"/>
      <c r="E3" s="61"/>
    </row>
    <row r="4" spans="1:5" ht="40.5" customHeight="1">
      <c r="A4" s="1000" t="s">
        <v>322</v>
      </c>
      <c r="B4" s="1000"/>
      <c r="C4" s="1000"/>
      <c r="D4" s="1000"/>
      <c r="E4" s="1000"/>
    </row>
    <row r="5" spans="1:5" ht="25.5" customHeight="1">
      <c r="A5" s="847" t="str">
        <f>'81'!A5:C5</f>
        <v>(Kèm theo Quyết định số     /QĐ-UBND ngày     tháng     năm 2019 của UBND huyện )</v>
      </c>
      <c r="B5" s="847"/>
      <c r="C5" s="847"/>
      <c r="D5" s="847"/>
      <c r="E5" s="847"/>
    </row>
    <row r="6" spans="1:5" ht="6" customHeight="1">
      <c r="A6" s="135"/>
      <c r="B6" s="135"/>
      <c r="C6" s="135"/>
      <c r="D6" s="135"/>
      <c r="E6" s="135"/>
    </row>
    <row r="7" spans="1:5" ht="19.5" customHeight="1">
      <c r="A7" s="62"/>
      <c r="B7" s="62"/>
      <c r="C7" s="62"/>
      <c r="D7" s="62"/>
      <c r="E7" s="265" t="s">
        <v>27</v>
      </c>
    </row>
    <row r="8" spans="1:5" s="266" customFormat="1" ht="27.75" customHeight="1">
      <c r="A8" s="1002" t="s">
        <v>81</v>
      </c>
      <c r="B8" s="1002" t="s">
        <v>36</v>
      </c>
      <c r="C8" s="1001" t="s">
        <v>158</v>
      </c>
      <c r="D8" s="1001" t="s">
        <v>71</v>
      </c>
      <c r="E8" s="1001"/>
    </row>
    <row r="9" spans="1:5" s="266" customFormat="1" ht="11.25" customHeight="1">
      <c r="A9" s="1003"/>
      <c r="B9" s="1003"/>
      <c r="C9" s="1001"/>
      <c r="D9" s="1001" t="s">
        <v>89</v>
      </c>
      <c r="E9" s="1001" t="s">
        <v>90</v>
      </c>
    </row>
    <row r="10" spans="1:5" s="266" customFormat="1" ht="27.75" customHeight="1">
      <c r="A10" s="1003"/>
      <c r="B10" s="1003"/>
      <c r="C10" s="1001"/>
      <c r="D10" s="1001"/>
      <c r="E10" s="1001"/>
    </row>
    <row r="11" spans="1:5" s="266" customFormat="1" ht="10.5" customHeight="1">
      <c r="A11" s="1004"/>
      <c r="B11" s="1004"/>
      <c r="C11" s="1001"/>
      <c r="D11" s="1001"/>
      <c r="E11" s="1001"/>
    </row>
    <row r="12" spans="1:5" s="3" customFormat="1" ht="21.75" customHeight="1">
      <c r="A12" s="147"/>
      <c r="B12" s="173" t="s">
        <v>85</v>
      </c>
      <c r="C12" s="416">
        <f>D12+E12</f>
        <v>348452</v>
      </c>
      <c r="D12" s="416">
        <f>D13+D29+D45</f>
        <v>279100</v>
      </c>
      <c r="E12" s="416">
        <f>E13+E29+E45</f>
        <v>69352</v>
      </c>
    </row>
    <row r="13" spans="1:5" s="3" customFormat="1" ht="24" customHeight="1">
      <c r="A13" s="150" t="s">
        <v>0</v>
      </c>
      <c r="B13" s="174" t="s">
        <v>88</v>
      </c>
      <c r="C13" s="417">
        <f>D13+E13</f>
        <v>330332</v>
      </c>
      <c r="D13" s="417">
        <f>D14+D23+D27+D28</f>
        <v>262088</v>
      </c>
      <c r="E13" s="417">
        <f>E14+E23+E27+E28</f>
        <v>68244</v>
      </c>
    </row>
    <row r="14" spans="1:5" s="3" customFormat="1" ht="24" customHeight="1">
      <c r="A14" s="150" t="s">
        <v>5</v>
      </c>
      <c r="B14" s="174" t="s">
        <v>3</v>
      </c>
      <c r="C14" s="417">
        <f aca="true" t="shared" si="0" ref="C14:C45">D14+E14</f>
        <v>42940</v>
      </c>
      <c r="D14" s="417">
        <f>D15+D22</f>
        <v>41940</v>
      </c>
      <c r="E14" s="417">
        <f>E15+E22</f>
        <v>1000</v>
      </c>
    </row>
    <row r="15" spans="1:5" s="3" customFormat="1" ht="24" customHeight="1">
      <c r="A15" s="156">
        <v>1</v>
      </c>
      <c r="B15" s="80" t="s">
        <v>24</v>
      </c>
      <c r="C15" s="417">
        <f t="shared" si="0"/>
        <v>42940</v>
      </c>
      <c r="D15" s="417">
        <v>41940</v>
      </c>
      <c r="E15" s="417">
        <v>1000</v>
      </c>
    </row>
    <row r="16" spans="1:5" s="3" customFormat="1" ht="24" customHeight="1">
      <c r="A16" s="175"/>
      <c r="B16" s="80" t="s">
        <v>275</v>
      </c>
      <c r="C16" s="417">
        <f t="shared" si="0"/>
        <v>0</v>
      </c>
      <c r="D16" s="417"/>
      <c r="E16" s="417"/>
    </row>
    <row r="17" spans="1:5" s="3" customFormat="1" ht="24" customHeight="1">
      <c r="A17" s="176" t="s">
        <v>38</v>
      </c>
      <c r="B17" s="177" t="s">
        <v>56</v>
      </c>
      <c r="C17" s="417">
        <f t="shared" si="0"/>
        <v>0</v>
      </c>
      <c r="D17" s="417"/>
      <c r="E17" s="417">
        <v>0</v>
      </c>
    </row>
    <row r="18" spans="1:5" s="3" customFormat="1" ht="24" customHeight="1">
      <c r="A18" s="176" t="s">
        <v>38</v>
      </c>
      <c r="B18" s="177" t="s">
        <v>57</v>
      </c>
      <c r="C18" s="417">
        <f t="shared" si="0"/>
        <v>0</v>
      </c>
      <c r="D18" s="417">
        <v>0</v>
      </c>
      <c r="E18" s="417">
        <v>0</v>
      </c>
    </row>
    <row r="19" spans="1:5" s="3" customFormat="1" ht="24" customHeight="1">
      <c r="A19" s="175"/>
      <c r="B19" s="80" t="s">
        <v>276</v>
      </c>
      <c r="C19" s="417">
        <f t="shared" si="0"/>
        <v>0</v>
      </c>
      <c r="D19" s="417"/>
      <c r="E19" s="417"/>
    </row>
    <row r="20" spans="1:5" s="3" customFormat="1" ht="24" customHeight="1">
      <c r="A20" s="176" t="s">
        <v>38</v>
      </c>
      <c r="B20" s="177" t="s">
        <v>229</v>
      </c>
      <c r="C20" s="423">
        <f t="shared" si="0"/>
        <v>16800</v>
      </c>
      <c r="D20" s="423">
        <v>16800</v>
      </c>
      <c r="E20" s="423">
        <v>0</v>
      </c>
    </row>
    <row r="21" spans="1:5" s="3" customFormat="1" ht="24" customHeight="1">
      <c r="A21" s="176" t="s">
        <v>38</v>
      </c>
      <c r="B21" s="177" t="s">
        <v>230</v>
      </c>
      <c r="C21" s="423">
        <f t="shared" si="0"/>
        <v>0</v>
      </c>
      <c r="D21" s="423">
        <v>0</v>
      </c>
      <c r="E21" s="423">
        <v>0</v>
      </c>
    </row>
    <row r="22" spans="1:5" s="3" customFormat="1" ht="24" customHeight="1">
      <c r="A22" s="156">
        <v>2</v>
      </c>
      <c r="B22" s="80" t="s">
        <v>87</v>
      </c>
      <c r="C22" s="417">
        <f t="shared" si="0"/>
        <v>0</v>
      </c>
      <c r="D22" s="417">
        <v>0</v>
      </c>
      <c r="E22" s="417">
        <v>0</v>
      </c>
    </row>
    <row r="23" spans="1:5" s="3" customFormat="1" ht="24" customHeight="1">
      <c r="A23" s="150" t="s">
        <v>6</v>
      </c>
      <c r="B23" s="174" t="s">
        <v>2</v>
      </c>
      <c r="C23" s="417">
        <f t="shared" si="0"/>
        <v>279762</v>
      </c>
      <c r="D23" s="417">
        <f>231745-17012</f>
        <v>214733</v>
      </c>
      <c r="E23" s="417">
        <f>66137-1108</f>
        <v>65029</v>
      </c>
    </row>
    <row r="24" spans="1:5" s="3" customFormat="1" ht="24" customHeight="1">
      <c r="A24" s="150"/>
      <c r="B24" s="397" t="s">
        <v>25</v>
      </c>
      <c r="C24" s="418">
        <f t="shared" si="0"/>
        <v>0</v>
      </c>
      <c r="D24" s="418"/>
      <c r="E24" s="418"/>
    </row>
    <row r="25" spans="1:5" s="3" customFormat="1" ht="24" customHeight="1">
      <c r="A25" s="180">
        <v>1</v>
      </c>
      <c r="B25" s="179" t="s">
        <v>56</v>
      </c>
      <c r="C25" s="418">
        <f t="shared" si="0"/>
        <v>142069</v>
      </c>
      <c r="D25" s="418">
        <v>142069</v>
      </c>
      <c r="E25" s="418">
        <v>0</v>
      </c>
    </row>
    <row r="26" spans="1:5" s="3" customFormat="1" ht="24" customHeight="1">
      <c r="A26" s="180">
        <v>2</v>
      </c>
      <c r="B26" s="179" t="s">
        <v>57</v>
      </c>
      <c r="C26" s="418">
        <f t="shared" si="0"/>
        <v>130</v>
      </c>
      <c r="D26" s="418">
        <v>130</v>
      </c>
      <c r="E26" s="418">
        <v>0</v>
      </c>
    </row>
    <row r="27" spans="1:5" s="3" customFormat="1" ht="24" customHeight="1">
      <c r="A27" s="150" t="s">
        <v>17</v>
      </c>
      <c r="B27" s="174" t="s">
        <v>34</v>
      </c>
      <c r="C27" s="417">
        <f t="shared" si="0"/>
        <v>6700</v>
      </c>
      <c r="D27" s="417">
        <v>5415</v>
      </c>
      <c r="E27" s="417">
        <v>1285</v>
      </c>
    </row>
    <row r="28" spans="1:5" s="3" customFormat="1" ht="24" customHeight="1">
      <c r="A28" s="150" t="s">
        <v>18</v>
      </c>
      <c r="B28" s="174" t="s">
        <v>41</v>
      </c>
      <c r="C28" s="417">
        <f t="shared" si="0"/>
        <v>930</v>
      </c>
      <c r="D28" s="417"/>
      <c r="E28" s="417">
        <v>930</v>
      </c>
    </row>
    <row r="29" spans="1:5" s="3" customFormat="1" ht="24" customHeight="1">
      <c r="A29" s="150" t="s">
        <v>1</v>
      </c>
      <c r="B29" s="267" t="s">
        <v>214</v>
      </c>
      <c r="C29" s="419">
        <f t="shared" si="0"/>
        <v>18120</v>
      </c>
      <c r="D29" s="419">
        <f>D30+D31</f>
        <v>17012</v>
      </c>
      <c r="E29" s="419">
        <f>E30+E31</f>
        <v>1108</v>
      </c>
    </row>
    <row r="30" spans="1:5" s="3" customFormat="1" ht="24" customHeight="1">
      <c r="A30" s="150" t="s">
        <v>5</v>
      </c>
      <c r="B30" s="268" t="s">
        <v>152</v>
      </c>
      <c r="C30" s="417">
        <f t="shared" si="0"/>
        <v>0</v>
      </c>
      <c r="D30" s="417">
        <v>0</v>
      </c>
      <c r="E30" s="417">
        <v>0</v>
      </c>
    </row>
    <row r="31" spans="1:5" s="3" customFormat="1" ht="24" customHeight="1">
      <c r="A31" s="150" t="s">
        <v>6</v>
      </c>
      <c r="B31" s="268" t="s">
        <v>154</v>
      </c>
      <c r="C31" s="417">
        <f>D31+E31</f>
        <v>18120</v>
      </c>
      <c r="D31" s="417">
        <f>SUM(D32:D44)</f>
        <v>17012</v>
      </c>
      <c r="E31" s="417">
        <f>SUM(E32:E44)</f>
        <v>1108</v>
      </c>
    </row>
    <row r="32" spans="1:5" s="3" customFormat="1" ht="24" customHeight="1">
      <c r="A32" s="482" t="s">
        <v>38</v>
      </c>
      <c r="B32" s="397" t="s">
        <v>335</v>
      </c>
      <c r="C32" s="424">
        <f>D32+E32</f>
        <v>2000</v>
      </c>
      <c r="D32" s="424">
        <v>2000</v>
      </c>
      <c r="E32" s="424"/>
    </row>
    <row r="33" spans="1:5" s="3" customFormat="1" ht="24" customHeight="1">
      <c r="A33" s="482" t="s">
        <v>38</v>
      </c>
      <c r="B33" s="397" t="s">
        <v>323</v>
      </c>
      <c r="C33" s="424">
        <f aca="true" t="shared" si="1" ref="C33:C44">D33+E33</f>
        <v>1010</v>
      </c>
      <c r="D33" s="424">
        <v>450</v>
      </c>
      <c r="E33" s="424">
        <v>560</v>
      </c>
    </row>
    <row r="34" spans="1:5" s="3" customFormat="1" ht="24" customHeight="1">
      <c r="A34" s="482" t="s">
        <v>38</v>
      </c>
      <c r="B34" s="397" t="s">
        <v>324</v>
      </c>
      <c r="C34" s="424">
        <f t="shared" si="1"/>
        <v>2390</v>
      </c>
      <c r="D34" s="424">
        <v>2390</v>
      </c>
      <c r="E34" s="424"/>
    </row>
    <row r="35" spans="1:5" s="3" customFormat="1" ht="24" customHeight="1">
      <c r="A35" s="482" t="s">
        <v>38</v>
      </c>
      <c r="B35" s="397" t="s">
        <v>325</v>
      </c>
      <c r="C35" s="424">
        <f t="shared" si="1"/>
        <v>1000</v>
      </c>
      <c r="D35" s="424">
        <v>1000</v>
      </c>
      <c r="E35" s="424"/>
    </row>
    <row r="36" spans="1:5" s="3" customFormat="1" ht="24" customHeight="1">
      <c r="A36" s="482" t="s">
        <v>38</v>
      </c>
      <c r="B36" s="397" t="s">
        <v>326</v>
      </c>
      <c r="C36" s="424">
        <f t="shared" si="1"/>
        <v>30</v>
      </c>
      <c r="D36" s="424"/>
      <c r="E36" s="424">
        <v>30</v>
      </c>
    </row>
    <row r="37" spans="1:5" s="3" customFormat="1" ht="35.25" customHeight="1">
      <c r="A37" s="482" t="s">
        <v>38</v>
      </c>
      <c r="B37" s="397" t="s">
        <v>327</v>
      </c>
      <c r="C37" s="424">
        <f t="shared" si="1"/>
        <v>518</v>
      </c>
      <c r="D37" s="424"/>
      <c r="E37" s="424">
        <v>518</v>
      </c>
    </row>
    <row r="38" spans="1:5" s="3" customFormat="1" ht="24" customHeight="1">
      <c r="A38" s="482" t="s">
        <v>38</v>
      </c>
      <c r="B38" s="397" t="s">
        <v>328</v>
      </c>
      <c r="C38" s="424">
        <f t="shared" si="1"/>
        <v>980</v>
      </c>
      <c r="D38" s="424">
        <v>980</v>
      </c>
      <c r="E38" s="424"/>
    </row>
    <row r="39" spans="1:5" s="3" customFormat="1" ht="24" customHeight="1">
      <c r="A39" s="482" t="s">
        <v>38</v>
      </c>
      <c r="B39" s="397" t="s">
        <v>329</v>
      </c>
      <c r="C39" s="424">
        <f t="shared" si="1"/>
        <v>310</v>
      </c>
      <c r="D39" s="424">
        <v>310</v>
      </c>
      <c r="E39" s="424"/>
    </row>
    <row r="40" spans="1:5" s="3" customFormat="1" ht="37.5" customHeight="1">
      <c r="A40" s="482" t="s">
        <v>38</v>
      </c>
      <c r="B40" s="397" t="s">
        <v>330</v>
      </c>
      <c r="C40" s="424">
        <f t="shared" si="1"/>
        <v>1792</v>
      </c>
      <c r="D40" s="424">
        <v>1792</v>
      </c>
      <c r="E40" s="424"/>
    </row>
    <row r="41" spans="1:5" s="3" customFormat="1" ht="36" customHeight="1">
      <c r="A41" s="482" t="s">
        <v>38</v>
      </c>
      <c r="B41" s="397" t="s">
        <v>331</v>
      </c>
      <c r="C41" s="424">
        <f t="shared" si="1"/>
        <v>1310</v>
      </c>
      <c r="D41" s="424">
        <v>1310</v>
      </c>
      <c r="E41" s="424"/>
    </row>
    <row r="42" spans="1:5" s="3" customFormat="1" ht="48">
      <c r="A42" s="482" t="s">
        <v>38</v>
      </c>
      <c r="B42" s="397" t="s">
        <v>332</v>
      </c>
      <c r="C42" s="424">
        <f t="shared" si="1"/>
        <v>6210</v>
      </c>
      <c r="D42" s="424">
        <v>6210</v>
      </c>
      <c r="E42" s="424"/>
    </row>
    <row r="43" spans="1:5" s="3" customFormat="1" ht="48">
      <c r="A43" s="482" t="s">
        <v>38</v>
      </c>
      <c r="B43" s="397" t="s">
        <v>333</v>
      </c>
      <c r="C43" s="424">
        <f t="shared" si="1"/>
        <v>150</v>
      </c>
      <c r="D43" s="424">
        <v>150</v>
      </c>
      <c r="E43" s="424"/>
    </row>
    <row r="44" spans="1:5" s="3" customFormat="1" ht="18.75">
      <c r="A44" s="482" t="s">
        <v>38</v>
      </c>
      <c r="B44" s="397" t="s">
        <v>334</v>
      </c>
      <c r="C44" s="424">
        <f t="shared" si="1"/>
        <v>420</v>
      </c>
      <c r="D44" s="424">
        <v>420</v>
      </c>
      <c r="E44" s="424"/>
    </row>
    <row r="45" spans="1:5" s="3" customFormat="1" ht="24" customHeight="1">
      <c r="A45" s="157" t="s">
        <v>7</v>
      </c>
      <c r="B45" s="182" t="s">
        <v>68</v>
      </c>
      <c r="C45" s="420">
        <f t="shared" si="0"/>
        <v>0</v>
      </c>
      <c r="D45" s="420">
        <v>0</v>
      </c>
      <c r="E45" s="420">
        <v>0</v>
      </c>
    </row>
    <row r="46" spans="1:5" ht="19.5" customHeight="1">
      <c r="A46" s="166"/>
      <c r="B46" s="166"/>
      <c r="C46" s="166"/>
      <c r="D46" s="166"/>
      <c r="E46" s="3"/>
    </row>
    <row r="47" spans="1:5" ht="18.75" customHeight="1">
      <c r="A47" s="166"/>
      <c r="B47" s="166"/>
      <c r="C47" s="166"/>
      <c r="D47" s="166"/>
      <c r="E47" s="3"/>
    </row>
  </sheetData>
  <sheetProtection/>
  <mergeCells count="9">
    <mergeCell ref="D1:E1"/>
    <mergeCell ref="A5:E5"/>
    <mergeCell ref="A4:E4"/>
    <mergeCell ref="C8:C11"/>
    <mergeCell ref="D8:E8"/>
    <mergeCell ref="D9:D11"/>
    <mergeCell ref="E9:E11"/>
    <mergeCell ref="B8:B11"/>
    <mergeCell ref="A8:A11"/>
  </mergeCells>
  <printOptions horizontalCentered="1"/>
  <pageMargins left="0.87" right="0.236220472440945" top="0.7" bottom="0.31496062992126" header="0.15748031496063" footer="0.15748031496063"/>
  <pageSetup horizontalDpi="600" verticalDpi="600" orientation="portrait" paperSize="9" scale="90" r:id="rId1"/>
</worksheet>
</file>

<file path=xl/worksheets/sheet17.xml><?xml version="1.0" encoding="utf-8"?>
<worksheet xmlns="http://schemas.openxmlformats.org/spreadsheetml/2006/main" xmlns:r="http://schemas.openxmlformats.org/officeDocument/2006/relationships">
  <dimension ref="A1:D42"/>
  <sheetViews>
    <sheetView zoomScalePageLayoutView="0" workbookViewId="0" topLeftCell="A4">
      <selection activeCell="A1" sqref="A1:B1"/>
    </sheetView>
  </sheetViews>
  <sheetFormatPr defaultColWidth="9.09765625" defaultRowHeight="15"/>
  <cols>
    <col min="1" max="1" width="7.8984375" style="14" customWidth="1"/>
    <col min="2" max="2" width="56.09765625" style="14" customWidth="1"/>
    <col min="3" max="3" width="21.3984375" style="15" customWidth="1"/>
    <col min="4" max="16384" width="9.09765625" style="14" customWidth="1"/>
  </cols>
  <sheetData>
    <row r="1" spans="1:4" ht="16.5">
      <c r="A1" s="137"/>
      <c r="B1" s="475" t="s">
        <v>376</v>
      </c>
      <c r="C1" s="483" t="s">
        <v>290</v>
      </c>
      <c r="D1" s="184"/>
    </row>
    <row r="2" spans="1:4" ht="16.5">
      <c r="A2" s="137"/>
      <c r="B2" s="476" t="s">
        <v>379</v>
      </c>
      <c r="C2" s="269"/>
      <c r="D2" s="184"/>
    </row>
    <row r="3" spans="1:4" ht="16.5">
      <c r="A3" s="185"/>
      <c r="B3" s="184"/>
      <c r="C3" s="186"/>
      <c r="D3" s="184"/>
    </row>
    <row r="4" spans="1:4" ht="34.5" customHeight="1">
      <c r="A4" s="1005" t="s">
        <v>382</v>
      </c>
      <c r="B4" s="1006"/>
      <c r="C4" s="1006"/>
      <c r="D4" s="184"/>
    </row>
    <row r="5" spans="1:4" ht="21.75" customHeight="1">
      <c r="A5" s="884" t="str">
        <f>'81'!A5:C5</f>
        <v>(Kèm theo Quyết định số     /QĐ-UBND ngày     tháng     năm 2019 của UBND huyện )</v>
      </c>
      <c r="B5" s="884"/>
      <c r="C5" s="884"/>
      <c r="D5" s="184"/>
    </row>
    <row r="6" spans="1:4" ht="5.25" customHeight="1">
      <c r="A6" s="187"/>
      <c r="B6" s="187"/>
      <c r="C6" s="187"/>
      <c r="D6" s="184"/>
    </row>
    <row r="7" spans="1:4" ht="22.5" customHeight="1">
      <c r="A7" s="188"/>
      <c r="B7" s="189"/>
      <c r="C7" s="190" t="s">
        <v>27</v>
      </c>
      <c r="D7" s="184"/>
    </row>
    <row r="8" spans="1:4" s="22" customFormat="1" ht="37.5" customHeight="1">
      <c r="A8" s="191" t="s">
        <v>81</v>
      </c>
      <c r="B8" s="191" t="s">
        <v>36</v>
      </c>
      <c r="C8" s="192" t="s">
        <v>35</v>
      </c>
      <c r="D8" s="270"/>
    </row>
    <row r="9" spans="1:4" s="16" customFormat="1" ht="18" customHeight="1">
      <c r="A9" s="194"/>
      <c r="B9" s="195" t="s">
        <v>85</v>
      </c>
      <c r="C9" s="196">
        <f>C10+C11+C41</f>
        <v>319369</v>
      </c>
      <c r="D9" s="197"/>
    </row>
    <row r="10" spans="1:4" s="16" customFormat="1" ht="18" customHeight="1">
      <c r="A10" s="198" t="s">
        <v>0</v>
      </c>
      <c r="B10" s="199" t="s">
        <v>174</v>
      </c>
      <c r="C10" s="200">
        <v>40269</v>
      </c>
      <c r="D10" s="197"/>
    </row>
    <row r="11" spans="1:4" s="16" customFormat="1" ht="18" customHeight="1">
      <c r="A11" s="198" t="s">
        <v>1</v>
      </c>
      <c r="B11" s="199" t="s">
        <v>156</v>
      </c>
      <c r="C11" s="200">
        <f>C13+C27+C39+C40</f>
        <v>279100</v>
      </c>
      <c r="D11" s="197"/>
    </row>
    <row r="12" spans="1:4" s="16" customFormat="1" ht="18" customHeight="1">
      <c r="A12" s="198"/>
      <c r="B12" s="201" t="s">
        <v>25</v>
      </c>
      <c r="C12" s="200"/>
      <c r="D12" s="197"/>
    </row>
    <row r="13" spans="1:4" s="16" customFormat="1" ht="18" customHeight="1">
      <c r="A13" s="202" t="s">
        <v>5</v>
      </c>
      <c r="B13" s="203" t="s">
        <v>3</v>
      </c>
      <c r="C13" s="204">
        <v>41940</v>
      </c>
      <c r="D13" s="197"/>
    </row>
    <row r="14" spans="1:4" s="16" customFormat="1" ht="18" customHeight="1">
      <c r="A14" s="17">
        <v>1</v>
      </c>
      <c r="B14" s="18" t="s">
        <v>24</v>
      </c>
      <c r="C14" s="207">
        <v>41940</v>
      </c>
      <c r="D14" s="197"/>
    </row>
    <row r="15" spans="1:4" s="16" customFormat="1" ht="18" customHeight="1">
      <c r="A15" s="17"/>
      <c r="B15" s="19" t="s">
        <v>25</v>
      </c>
      <c r="C15" s="204"/>
      <c r="D15" s="197"/>
    </row>
    <row r="16" spans="1:4" s="16" customFormat="1" ht="18" customHeight="1">
      <c r="A16" s="20" t="s">
        <v>104</v>
      </c>
      <c r="B16" s="21" t="s">
        <v>105</v>
      </c>
      <c r="C16" s="204"/>
      <c r="D16" s="197"/>
    </row>
    <row r="17" spans="1:4" s="16" customFormat="1" ht="18" customHeight="1">
      <c r="A17" s="20" t="s">
        <v>106</v>
      </c>
      <c r="B17" s="21" t="s">
        <v>26</v>
      </c>
      <c r="C17" s="204"/>
      <c r="D17" s="197"/>
    </row>
    <row r="18" spans="1:4" s="16" customFormat="1" ht="18" customHeight="1">
      <c r="A18" s="20" t="s">
        <v>107</v>
      </c>
      <c r="B18" s="21" t="s">
        <v>108</v>
      </c>
      <c r="C18" s="204"/>
      <c r="D18" s="197"/>
    </row>
    <row r="19" spans="1:4" s="16" customFormat="1" ht="18" customHeight="1">
      <c r="A19" s="20" t="s">
        <v>109</v>
      </c>
      <c r="B19" s="21" t="s">
        <v>110</v>
      </c>
      <c r="C19" s="204"/>
      <c r="D19" s="197"/>
    </row>
    <row r="20" spans="1:4" s="16" customFormat="1" ht="18" customHeight="1">
      <c r="A20" s="20" t="s">
        <v>111</v>
      </c>
      <c r="B20" s="21" t="s">
        <v>112</v>
      </c>
      <c r="C20" s="204"/>
      <c r="D20" s="197"/>
    </row>
    <row r="21" spans="1:4" s="16" customFormat="1" ht="18" customHeight="1">
      <c r="A21" s="20" t="s">
        <v>113</v>
      </c>
      <c r="B21" s="21" t="s">
        <v>114</v>
      </c>
      <c r="C21" s="204"/>
      <c r="D21" s="197"/>
    </row>
    <row r="22" spans="1:4" s="16" customFormat="1" ht="18" customHeight="1">
      <c r="A22" s="20" t="s">
        <v>115</v>
      </c>
      <c r="B22" s="21" t="s">
        <v>116</v>
      </c>
      <c r="C22" s="204"/>
      <c r="D22" s="197"/>
    </row>
    <row r="23" spans="1:4" s="16" customFormat="1" ht="18" customHeight="1">
      <c r="A23" s="20" t="s">
        <v>117</v>
      </c>
      <c r="B23" s="21" t="s">
        <v>118</v>
      </c>
      <c r="C23" s="204"/>
      <c r="D23" s="197"/>
    </row>
    <row r="24" spans="1:4" s="16" customFormat="1" ht="18" customHeight="1">
      <c r="A24" s="20" t="s">
        <v>119</v>
      </c>
      <c r="B24" s="21" t="s">
        <v>145</v>
      </c>
      <c r="C24" s="204"/>
      <c r="D24" s="197"/>
    </row>
    <row r="25" spans="1:4" s="16" customFormat="1" ht="18" customHeight="1">
      <c r="A25" s="20" t="s">
        <v>120</v>
      </c>
      <c r="B25" s="21" t="s">
        <v>121</v>
      </c>
      <c r="C25" s="204"/>
      <c r="D25" s="197"/>
    </row>
    <row r="26" spans="1:4" s="16" customFormat="1" ht="18" customHeight="1">
      <c r="A26" s="17">
        <v>2</v>
      </c>
      <c r="B26" s="18" t="s">
        <v>87</v>
      </c>
      <c r="C26" s="204">
        <v>0</v>
      </c>
      <c r="D26" s="197"/>
    </row>
    <row r="27" spans="1:4" s="16" customFormat="1" ht="18" customHeight="1">
      <c r="A27" s="202" t="s">
        <v>6</v>
      </c>
      <c r="B27" s="203" t="s">
        <v>2</v>
      </c>
      <c r="C27" s="204">
        <v>231745</v>
      </c>
      <c r="D27" s="197"/>
    </row>
    <row r="28" spans="1:4" ht="18" customHeight="1">
      <c r="A28" s="205"/>
      <c r="B28" s="206" t="s">
        <v>25</v>
      </c>
      <c r="C28" s="207"/>
      <c r="D28" s="184"/>
    </row>
    <row r="29" spans="1:4" ht="18" customHeight="1">
      <c r="A29" s="205">
        <v>1</v>
      </c>
      <c r="B29" s="21" t="s">
        <v>105</v>
      </c>
      <c r="C29" s="207">
        <v>142069</v>
      </c>
      <c r="D29" s="184"/>
    </row>
    <row r="30" spans="1:4" ht="18" customHeight="1">
      <c r="A30" s="205">
        <f aca="true" t="shared" si="0" ref="A30:A38">+A29+1</f>
        <v>2</v>
      </c>
      <c r="B30" s="21" t="s">
        <v>26</v>
      </c>
      <c r="C30" s="207">
        <v>130</v>
      </c>
      <c r="D30" s="184"/>
    </row>
    <row r="31" spans="1:4" ht="18" customHeight="1">
      <c r="A31" s="205">
        <f t="shared" si="0"/>
        <v>3</v>
      </c>
      <c r="B31" s="21" t="s">
        <v>108</v>
      </c>
      <c r="C31" s="207">
        <v>1630</v>
      </c>
      <c r="D31" s="184"/>
    </row>
    <row r="32" spans="1:4" ht="18" customHeight="1">
      <c r="A32" s="205">
        <f t="shared" si="0"/>
        <v>4</v>
      </c>
      <c r="B32" s="21" t="s">
        <v>110</v>
      </c>
      <c r="C32" s="207">
        <v>1305</v>
      </c>
      <c r="D32" s="184"/>
    </row>
    <row r="33" spans="1:4" ht="18" customHeight="1">
      <c r="A33" s="205">
        <f t="shared" si="0"/>
        <v>5</v>
      </c>
      <c r="B33" s="21" t="s">
        <v>112</v>
      </c>
      <c r="C33" s="207">
        <v>705</v>
      </c>
      <c r="D33" s="184"/>
    </row>
    <row r="34" spans="1:4" ht="18" customHeight="1">
      <c r="A34" s="205">
        <f t="shared" si="0"/>
        <v>6</v>
      </c>
      <c r="B34" s="21" t="s">
        <v>114</v>
      </c>
      <c r="C34" s="207">
        <v>451</v>
      </c>
      <c r="D34" s="184"/>
    </row>
    <row r="35" spans="1:4" ht="18" customHeight="1">
      <c r="A35" s="205">
        <f t="shared" si="0"/>
        <v>7</v>
      </c>
      <c r="B35" s="21" t="s">
        <v>116</v>
      </c>
      <c r="C35" s="207">
        <v>3800</v>
      </c>
      <c r="D35" s="184"/>
    </row>
    <row r="36" spans="1:4" ht="18" customHeight="1">
      <c r="A36" s="205">
        <f t="shared" si="0"/>
        <v>8</v>
      </c>
      <c r="B36" s="21" t="s">
        <v>118</v>
      </c>
      <c r="C36" s="207">
        <v>26114</v>
      </c>
      <c r="D36" s="184"/>
    </row>
    <row r="37" spans="1:4" ht="18" customHeight="1">
      <c r="A37" s="205">
        <f t="shared" si="0"/>
        <v>9</v>
      </c>
      <c r="B37" s="21" t="s">
        <v>145</v>
      </c>
      <c r="C37" s="207">
        <v>33250</v>
      </c>
      <c r="D37" s="184"/>
    </row>
    <row r="38" spans="1:4" ht="18" customHeight="1">
      <c r="A38" s="205">
        <f t="shared" si="0"/>
        <v>10</v>
      </c>
      <c r="B38" s="21" t="s">
        <v>121</v>
      </c>
      <c r="C38" s="207">
        <v>16539</v>
      </c>
      <c r="D38" s="184"/>
    </row>
    <row r="39" spans="1:4" s="16" customFormat="1" ht="18" customHeight="1">
      <c r="A39" s="208" t="s">
        <v>17</v>
      </c>
      <c r="B39" s="209" t="s">
        <v>34</v>
      </c>
      <c r="C39" s="204">
        <v>5415</v>
      </c>
      <c r="D39" s="197"/>
    </row>
    <row r="40" spans="1:4" s="16" customFormat="1" ht="18" customHeight="1">
      <c r="A40" s="208" t="s">
        <v>18</v>
      </c>
      <c r="B40" s="209" t="s">
        <v>41</v>
      </c>
      <c r="C40" s="204">
        <v>0</v>
      </c>
      <c r="D40" s="197"/>
    </row>
    <row r="41" spans="1:4" ht="18" customHeight="1">
      <c r="A41" s="210" t="s">
        <v>7</v>
      </c>
      <c r="B41" s="211" t="s">
        <v>68</v>
      </c>
      <c r="C41" s="212">
        <v>0</v>
      </c>
      <c r="D41" s="184"/>
    </row>
    <row r="42" spans="1:4" ht="16.5">
      <c r="A42" s="184"/>
      <c r="B42" s="184"/>
      <c r="C42" s="213"/>
      <c r="D42" s="184"/>
    </row>
  </sheetData>
  <sheetProtection/>
  <mergeCells count="2">
    <mergeCell ref="A4:C4"/>
    <mergeCell ref="A5:C5"/>
  </mergeCells>
  <printOptions horizontalCentered="1"/>
  <pageMargins left="0.8" right="0.1968503937007874" top="0.55" bottom="0.36" header="0.23" footer="0.24"/>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P49"/>
  <sheetViews>
    <sheetView zoomScalePageLayoutView="0" workbookViewId="0" topLeftCell="A1">
      <selection activeCell="A1" sqref="A1:B1"/>
    </sheetView>
  </sheetViews>
  <sheetFormatPr defaultColWidth="10" defaultRowHeight="15"/>
  <cols>
    <col min="1" max="1" width="6.296875" style="81" customWidth="1"/>
    <col min="2" max="2" width="31.3984375" style="81" customWidth="1"/>
    <col min="3" max="3" width="10.69921875" style="81" customWidth="1"/>
    <col min="4" max="4" width="11.69921875" style="81" customWidth="1"/>
    <col min="5" max="5" width="12" style="81" customWidth="1"/>
    <col min="6" max="10" width="10.69921875" style="81" customWidth="1"/>
    <col min="11" max="11" width="13.59765625" style="81" customWidth="1"/>
    <col min="12" max="16" width="8.8984375" style="81" customWidth="1"/>
    <col min="17" max="16384" width="10" style="81" customWidth="1"/>
  </cols>
  <sheetData>
    <row r="1" spans="1:15" ht="18.75">
      <c r="A1" s="937" t="s">
        <v>376</v>
      </c>
      <c r="B1" s="937"/>
      <c r="C1" s="937"/>
      <c r="D1" s="139"/>
      <c r="E1" s="142"/>
      <c r="F1" s="61"/>
      <c r="G1" s="61"/>
      <c r="H1" s="142"/>
      <c r="I1" s="61"/>
      <c r="J1" s="999" t="s">
        <v>277</v>
      </c>
      <c r="K1" s="999"/>
      <c r="L1" s="61"/>
      <c r="M1" s="61"/>
      <c r="O1" s="214"/>
    </row>
    <row r="2" spans="1:15" ht="16.5" customHeight="1">
      <c r="A2" s="937" t="s">
        <v>377</v>
      </c>
      <c r="B2" s="938"/>
      <c r="C2" s="938"/>
      <c r="D2" s="139"/>
      <c r="E2" s="142"/>
      <c r="F2" s="61"/>
      <c r="G2" s="61"/>
      <c r="H2" s="142"/>
      <c r="I2" s="61"/>
      <c r="J2" s="61"/>
      <c r="K2" s="140"/>
      <c r="L2" s="61"/>
      <c r="M2" s="61"/>
      <c r="O2" s="214"/>
    </row>
    <row r="3" spans="1:16" ht="9" customHeight="1">
      <c r="A3" s="141"/>
      <c r="B3" s="141"/>
      <c r="C3" s="61"/>
      <c r="D3" s="61"/>
      <c r="E3" s="61"/>
      <c r="F3" s="61"/>
      <c r="G3" s="61"/>
      <c r="H3" s="61"/>
      <c r="I3" s="61"/>
      <c r="J3" s="61"/>
      <c r="K3" s="61"/>
      <c r="L3" s="61"/>
      <c r="M3" s="61"/>
      <c r="N3" s="61"/>
      <c r="O3" s="61"/>
      <c r="P3" s="61"/>
    </row>
    <row r="4" spans="1:16" ht="21" customHeight="1">
      <c r="A4" s="854" t="s">
        <v>336</v>
      </c>
      <c r="B4" s="854"/>
      <c r="C4" s="854"/>
      <c r="D4" s="854"/>
      <c r="E4" s="854"/>
      <c r="F4" s="854"/>
      <c r="G4" s="854"/>
      <c r="H4" s="854"/>
      <c r="I4" s="854"/>
      <c r="J4" s="854"/>
      <c r="K4" s="854"/>
      <c r="L4" s="143"/>
      <c r="M4" s="143"/>
      <c r="N4" s="143"/>
      <c r="O4" s="143"/>
      <c r="P4" s="143"/>
    </row>
    <row r="5" spans="1:16" ht="18" customHeight="1">
      <c r="A5" s="847" t="str">
        <f>'81'!A5:C5</f>
        <v>(Kèm theo Quyết định số     /QĐ-UBND ngày     tháng     năm 2019 của UBND huyện )</v>
      </c>
      <c r="B5" s="847"/>
      <c r="C5" s="847"/>
      <c r="D5" s="847"/>
      <c r="E5" s="847"/>
      <c r="F5" s="847"/>
      <c r="G5" s="847"/>
      <c r="H5" s="847"/>
      <c r="I5" s="847"/>
      <c r="J5" s="847"/>
      <c r="K5" s="847"/>
      <c r="L5" s="59"/>
      <c r="M5" s="59"/>
      <c r="N5" s="59"/>
      <c r="O5" s="59"/>
      <c r="P5" s="59"/>
    </row>
    <row r="6" spans="1:16" ht="6.75" customHeight="1">
      <c r="A6" s="60"/>
      <c r="B6" s="60"/>
      <c r="C6" s="61"/>
      <c r="D6" s="61"/>
      <c r="E6" s="61"/>
      <c r="F6" s="61"/>
      <c r="G6" s="61"/>
      <c r="H6" s="61"/>
      <c r="I6" s="61"/>
      <c r="J6" s="61"/>
      <c r="K6" s="61"/>
      <c r="L6" s="61"/>
      <c r="M6" s="61"/>
      <c r="N6" s="61"/>
      <c r="O6" s="61"/>
      <c r="P6" s="61"/>
    </row>
    <row r="7" spans="1:16" ht="19.5" customHeight="1">
      <c r="A7" s="62"/>
      <c r="B7" s="62"/>
      <c r="C7" s="3"/>
      <c r="D7" s="3"/>
      <c r="E7" s="63"/>
      <c r="F7" s="63"/>
      <c r="G7" s="3"/>
      <c r="H7" s="1010"/>
      <c r="I7" s="1010"/>
      <c r="J7" s="3"/>
      <c r="K7" s="64" t="s">
        <v>27</v>
      </c>
      <c r="L7" s="3"/>
      <c r="M7" s="3"/>
      <c r="O7" s="65"/>
      <c r="P7" s="64"/>
    </row>
    <row r="8" spans="1:11" s="489" customFormat="1" ht="27.75" customHeight="1">
      <c r="A8" s="1007" t="s">
        <v>81</v>
      </c>
      <c r="B8" s="1007" t="s">
        <v>182</v>
      </c>
      <c r="C8" s="1007" t="s">
        <v>28</v>
      </c>
      <c r="D8" s="1007" t="s">
        <v>183</v>
      </c>
      <c r="E8" s="1009" t="s">
        <v>184</v>
      </c>
      <c r="F8" s="1011" t="s">
        <v>231</v>
      </c>
      <c r="G8" s="946" t="s">
        <v>232</v>
      </c>
      <c r="H8" s="1012" t="s">
        <v>185</v>
      </c>
      <c r="I8" s="1012"/>
      <c r="J8" s="1012"/>
      <c r="K8" s="946" t="s">
        <v>233</v>
      </c>
    </row>
    <row r="9" spans="1:11" s="54" customFormat="1" ht="103.5" customHeight="1">
      <c r="A9" s="1008"/>
      <c r="B9" s="1008"/>
      <c r="C9" s="1008"/>
      <c r="D9" s="1008"/>
      <c r="E9" s="1009"/>
      <c r="F9" s="1011"/>
      <c r="G9" s="946"/>
      <c r="H9" s="488" t="s">
        <v>186</v>
      </c>
      <c r="I9" s="488" t="s">
        <v>187</v>
      </c>
      <c r="J9" s="488" t="s">
        <v>188</v>
      </c>
      <c r="K9" s="946"/>
    </row>
    <row r="10" spans="1:11" s="57" customFormat="1" ht="17.25" customHeight="1">
      <c r="A10" s="490" t="s">
        <v>0</v>
      </c>
      <c r="B10" s="490" t="s">
        <v>1</v>
      </c>
      <c r="C10" s="490">
        <v>1</v>
      </c>
      <c r="D10" s="490">
        <v>2</v>
      </c>
      <c r="E10" s="490">
        <v>3</v>
      </c>
      <c r="F10" s="490">
        <v>4</v>
      </c>
      <c r="G10" s="491">
        <v>5</v>
      </c>
      <c r="H10" s="491">
        <v>6</v>
      </c>
      <c r="I10" s="491">
        <v>7</v>
      </c>
      <c r="J10" s="491">
        <v>8</v>
      </c>
      <c r="K10" s="491">
        <v>9</v>
      </c>
    </row>
    <row r="11" spans="1:11" s="427" customFormat="1" ht="18.75" customHeight="1">
      <c r="A11" s="431"/>
      <c r="B11" s="426" t="s">
        <v>28</v>
      </c>
      <c r="C11" s="432">
        <f>D11+E11+F11+G11+H11+K11</f>
        <v>291950</v>
      </c>
      <c r="D11" s="432">
        <v>41940</v>
      </c>
      <c r="E11" s="432">
        <f aca="true" t="shared" si="0" ref="E11:K11">E12+E41+E42+E43+E44</f>
        <v>244595</v>
      </c>
      <c r="F11" s="432">
        <f t="shared" si="0"/>
        <v>5415</v>
      </c>
      <c r="G11" s="432">
        <f t="shared" si="0"/>
        <v>0</v>
      </c>
      <c r="H11" s="432">
        <f t="shared" si="0"/>
        <v>0</v>
      </c>
      <c r="I11" s="432">
        <f t="shared" si="0"/>
        <v>0</v>
      </c>
      <c r="J11" s="432">
        <f t="shared" si="0"/>
        <v>0</v>
      </c>
      <c r="K11" s="432">
        <f t="shared" si="0"/>
        <v>0</v>
      </c>
    </row>
    <row r="12" spans="1:11" s="425" customFormat="1" ht="19.5" customHeight="1">
      <c r="A12" s="428" t="s">
        <v>5</v>
      </c>
      <c r="B12" s="429" t="s">
        <v>234</v>
      </c>
      <c r="C12" s="430">
        <f aca="true" t="shared" si="1" ref="C12:C44">D12+E12+F12+G12+H12+K12</f>
        <v>204326</v>
      </c>
      <c r="D12" s="430">
        <f>SUM(D13:D39)</f>
        <v>0</v>
      </c>
      <c r="E12" s="430">
        <f>SUM(E13:E40)</f>
        <v>204326</v>
      </c>
      <c r="F12" s="430">
        <f aca="true" t="shared" si="2" ref="F12:K12">SUM(F13:F40)</f>
        <v>0</v>
      </c>
      <c r="G12" s="430">
        <f t="shared" si="2"/>
        <v>0</v>
      </c>
      <c r="H12" s="430">
        <f t="shared" si="2"/>
        <v>0</v>
      </c>
      <c r="I12" s="430">
        <f t="shared" si="2"/>
        <v>0</v>
      </c>
      <c r="J12" s="430">
        <f t="shared" si="2"/>
        <v>0</v>
      </c>
      <c r="K12" s="430">
        <f t="shared" si="2"/>
        <v>0</v>
      </c>
    </row>
    <row r="13" spans="1:11" s="52" customFormat="1" ht="18.75" customHeight="1">
      <c r="A13" s="433">
        <v>1</v>
      </c>
      <c r="B13" s="434" t="s">
        <v>337</v>
      </c>
      <c r="C13" s="435">
        <f t="shared" si="1"/>
        <v>9820</v>
      </c>
      <c r="D13" s="435"/>
      <c r="E13" s="435">
        <v>9820</v>
      </c>
      <c r="F13" s="435"/>
      <c r="G13" s="435"/>
      <c r="H13" s="435"/>
      <c r="I13" s="435"/>
      <c r="J13" s="435"/>
      <c r="K13" s="435"/>
    </row>
    <row r="14" spans="1:11" s="52" customFormat="1" ht="18.75" customHeight="1">
      <c r="A14" s="433">
        <f>A13+1</f>
        <v>2</v>
      </c>
      <c r="B14" s="434" t="s">
        <v>338</v>
      </c>
      <c r="C14" s="435">
        <f t="shared" si="1"/>
        <v>7465</v>
      </c>
      <c r="D14" s="435"/>
      <c r="E14" s="435">
        <v>7465</v>
      </c>
      <c r="F14" s="435"/>
      <c r="G14" s="435"/>
      <c r="H14" s="435"/>
      <c r="I14" s="435"/>
      <c r="J14" s="435"/>
      <c r="K14" s="435"/>
    </row>
    <row r="15" spans="1:11" s="52" customFormat="1" ht="18.75" customHeight="1">
      <c r="A15" s="433">
        <f aca="true" t="shared" si="3" ref="A15:A39">A14+1</f>
        <v>3</v>
      </c>
      <c r="B15" s="434" t="s">
        <v>339</v>
      </c>
      <c r="C15" s="435">
        <f t="shared" si="1"/>
        <v>1305</v>
      </c>
      <c r="D15" s="435"/>
      <c r="E15" s="435">
        <v>1305</v>
      </c>
      <c r="F15" s="435"/>
      <c r="G15" s="435"/>
      <c r="H15" s="435"/>
      <c r="I15" s="435"/>
      <c r="J15" s="435"/>
      <c r="K15" s="435"/>
    </row>
    <row r="16" spans="1:11" s="52" customFormat="1" ht="18.75" customHeight="1">
      <c r="A16" s="433">
        <f t="shared" si="3"/>
        <v>4</v>
      </c>
      <c r="B16" s="434" t="s">
        <v>340</v>
      </c>
      <c r="C16" s="435">
        <f t="shared" si="1"/>
        <v>710</v>
      </c>
      <c r="D16" s="435"/>
      <c r="E16" s="435">
        <v>710</v>
      </c>
      <c r="F16" s="435"/>
      <c r="G16" s="435"/>
      <c r="H16" s="435"/>
      <c r="I16" s="435"/>
      <c r="J16" s="435"/>
      <c r="K16" s="435"/>
    </row>
    <row r="17" spans="1:11" s="52" customFormat="1" ht="18.75" customHeight="1">
      <c r="A17" s="433">
        <f t="shared" si="3"/>
        <v>5</v>
      </c>
      <c r="B17" s="434" t="s">
        <v>341</v>
      </c>
      <c r="C17" s="435">
        <f t="shared" si="1"/>
        <v>7871</v>
      </c>
      <c r="D17" s="435"/>
      <c r="E17" s="435">
        <v>7871</v>
      </c>
      <c r="F17" s="435"/>
      <c r="G17" s="435"/>
      <c r="H17" s="435"/>
      <c r="I17" s="435"/>
      <c r="J17" s="435"/>
      <c r="K17" s="435"/>
    </row>
    <row r="18" spans="1:11" s="52" customFormat="1" ht="18.75" customHeight="1">
      <c r="A18" s="433">
        <f t="shared" si="3"/>
        <v>6</v>
      </c>
      <c r="B18" s="434" t="s">
        <v>342</v>
      </c>
      <c r="C18" s="435">
        <f t="shared" si="1"/>
        <v>1230</v>
      </c>
      <c r="D18" s="435"/>
      <c r="E18" s="435">
        <v>1230</v>
      </c>
      <c r="F18" s="435"/>
      <c r="G18" s="435"/>
      <c r="H18" s="435"/>
      <c r="I18" s="435"/>
      <c r="J18" s="435"/>
      <c r="K18" s="435"/>
    </row>
    <row r="19" spans="1:11" s="52" customFormat="1" ht="18.75" customHeight="1">
      <c r="A19" s="433">
        <f t="shared" si="3"/>
        <v>7</v>
      </c>
      <c r="B19" s="434" t="s">
        <v>343</v>
      </c>
      <c r="C19" s="435">
        <f t="shared" si="1"/>
        <v>140625</v>
      </c>
      <c r="D19" s="435"/>
      <c r="E19" s="435">
        <v>140625</v>
      </c>
      <c r="F19" s="435"/>
      <c r="G19" s="435"/>
      <c r="H19" s="435"/>
      <c r="I19" s="435"/>
      <c r="J19" s="435"/>
      <c r="K19" s="435"/>
    </row>
    <row r="20" spans="1:11" s="52" customFormat="1" ht="18.75" customHeight="1">
      <c r="A20" s="433">
        <f t="shared" si="3"/>
        <v>8</v>
      </c>
      <c r="B20" s="434" t="s">
        <v>344</v>
      </c>
      <c r="C20" s="435">
        <f t="shared" si="1"/>
        <v>580</v>
      </c>
      <c r="D20" s="435"/>
      <c r="E20" s="435">
        <v>580</v>
      </c>
      <c r="F20" s="435"/>
      <c r="G20" s="435"/>
      <c r="H20" s="435"/>
      <c r="I20" s="435"/>
      <c r="J20" s="435"/>
      <c r="K20" s="435"/>
    </row>
    <row r="21" spans="1:11" s="52" customFormat="1" ht="18.75" customHeight="1">
      <c r="A21" s="433">
        <f t="shared" si="3"/>
        <v>9</v>
      </c>
      <c r="B21" s="434" t="s">
        <v>345</v>
      </c>
      <c r="C21" s="435">
        <f t="shared" si="1"/>
        <v>16577</v>
      </c>
      <c r="D21" s="435"/>
      <c r="E21" s="435">
        <v>16577</v>
      </c>
      <c r="F21" s="435"/>
      <c r="G21" s="435"/>
      <c r="H21" s="435"/>
      <c r="I21" s="435"/>
      <c r="J21" s="435"/>
      <c r="K21" s="435"/>
    </row>
    <row r="22" spans="1:11" s="52" customFormat="1" ht="18.75" customHeight="1">
      <c r="A22" s="433">
        <f t="shared" si="3"/>
        <v>10</v>
      </c>
      <c r="B22" s="434" t="s">
        <v>346</v>
      </c>
      <c r="C22" s="435">
        <f t="shared" si="1"/>
        <v>611</v>
      </c>
      <c r="D22" s="435"/>
      <c r="E22" s="435">
        <v>611</v>
      </c>
      <c r="F22" s="435"/>
      <c r="G22" s="435"/>
      <c r="H22" s="435"/>
      <c r="I22" s="435"/>
      <c r="J22" s="435"/>
      <c r="K22" s="435"/>
    </row>
    <row r="23" spans="1:11" s="52" customFormat="1" ht="18.75" customHeight="1">
      <c r="A23" s="433">
        <f t="shared" si="3"/>
        <v>11</v>
      </c>
      <c r="B23" s="434" t="s">
        <v>347</v>
      </c>
      <c r="C23" s="435">
        <f t="shared" si="1"/>
        <v>1202</v>
      </c>
      <c r="D23" s="435"/>
      <c r="E23" s="435">
        <v>1202</v>
      </c>
      <c r="F23" s="435"/>
      <c r="G23" s="435"/>
      <c r="H23" s="435"/>
      <c r="I23" s="435"/>
      <c r="J23" s="435"/>
      <c r="K23" s="435"/>
    </row>
    <row r="24" spans="1:11" s="52" customFormat="1" ht="18.75" customHeight="1">
      <c r="A24" s="433">
        <f t="shared" si="3"/>
        <v>12</v>
      </c>
      <c r="B24" s="434" t="s">
        <v>348</v>
      </c>
      <c r="C24" s="435">
        <f t="shared" si="1"/>
        <v>1718</v>
      </c>
      <c r="D24" s="435"/>
      <c r="E24" s="435">
        <v>1718</v>
      </c>
      <c r="F24" s="435"/>
      <c r="G24" s="435"/>
      <c r="H24" s="435"/>
      <c r="I24" s="435"/>
      <c r="J24" s="435"/>
      <c r="K24" s="435"/>
    </row>
    <row r="25" spans="1:11" s="52" customFormat="1" ht="18.75" customHeight="1">
      <c r="A25" s="433">
        <f t="shared" si="3"/>
        <v>13</v>
      </c>
      <c r="B25" s="434" t="s">
        <v>349</v>
      </c>
      <c r="C25" s="435">
        <f t="shared" si="1"/>
        <v>672</v>
      </c>
      <c r="D25" s="435"/>
      <c r="E25" s="435">
        <v>672</v>
      </c>
      <c r="F25" s="435"/>
      <c r="G25" s="435"/>
      <c r="H25" s="435"/>
      <c r="I25" s="435"/>
      <c r="J25" s="435"/>
      <c r="K25" s="435"/>
    </row>
    <row r="26" spans="1:11" s="52" customFormat="1" ht="18.75" customHeight="1">
      <c r="A26" s="433">
        <f t="shared" si="3"/>
        <v>14</v>
      </c>
      <c r="B26" s="434" t="s">
        <v>350</v>
      </c>
      <c r="C26" s="435">
        <f t="shared" si="1"/>
        <v>270</v>
      </c>
      <c r="D26" s="435"/>
      <c r="E26" s="435">
        <v>270</v>
      </c>
      <c r="F26" s="435"/>
      <c r="G26" s="435"/>
      <c r="H26" s="435"/>
      <c r="I26" s="435"/>
      <c r="J26" s="435"/>
      <c r="K26" s="435"/>
    </row>
    <row r="27" spans="1:11" s="52" customFormat="1" ht="18.75" customHeight="1">
      <c r="A27" s="433">
        <f t="shared" si="3"/>
        <v>15</v>
      </c>
      <c r="B27" s="434" t="s">
        <v>351</v>
      </c>
      <c r="C27" s="435">
        <f t="shared" si="1"/>
        <v>206</v>
      </c>
      <c r="D27" s="435"/>
      <c r="E27" s="435">
        <v>206</v>
      </c>
      <c r="F27" s="435"/>
      <c r="G27" s="435"/>
      <c r="H27" s="435"/>
      <c r="I27" s="435"/>
      <c r="J27" s="435"/>
      <c r="K27" s="435"/>
    </row>
    <row r="28" spans="1:11" s="52" customFormat="1" ht="18.75" customHeight="1">
      <c r="A28" s="433">
        <f t="shared" si="3"/>
        <v>16</v>
      </c>
      <c r="B28" s="434" t="s">
        <v>352</v>
      </c>
      <c r="C28" s="435">
        <f t="shared" si="1"/>
        <v>1232</v>
      </c>
      <c r="D28" s="435"/>
      <c r="E28" s="435">
        <v>1232</v>
      </c>
      <c r="F28" s="435"/>
      <c r="G28" s="435"/>
      <c r="H28" s="435"/>
      <c r="I28" s="435"/>
      <c r="J28" s="435"/>
      <c r="K28" s="435"/>
    </row>
    <row r="29" spans="1:11" s="52" customFormat="1" ht="18.75" customHeight="1">
      <c r="A29" s="433">
        <f t="shared" si="3"/>
        <v>17</v>
      </c>
      <c r="B29" s="434" t="s">
        <v>353</v>
      </c>
      <c r="C29" s="435">
        <f t="shared" si="1"/>
        <v>1214</v>
      </c>
      <c r="D29" s="435"/>
      <c r="E29" s="435">
        <v>1214</v>
      </c>
      <c r="F29" s="435"/>
      <c r="G29" s="435"/>
      <c r="H29" s="435"/>
      <c r="I29" s="435"/>
      <c r="J29" s="435"/>
      <c r="K29" s="435"/>
    </row>
    <row r="30" spans="1:11" s="52" customFormat="1" ht="18.75" customHeight="1">
      <c r="A30" s="433">
        <f t="shared" si="3"/>
        <v>18</v>
      </c>
      <c r="B30" s="434" t="s">
        <v>354</v>
      </c>
      <c r="C30" s="435">
        <f t="shared" si="1"/>
        <v>641</v>
      </c>
      <c r="D30" s="435"/>
      <c r="E30" s="435">
        <v>641</v>
      </c>
      <c r="F30" s="435"/>
      <c r="G30" s="435"/>
      <c r="H30" s="435"/>
      <c r="I30" s="435"/>
      <c r="J30" s="435"/>
      <c r="K30" s="435"/>
    </row>
    <row r="31" spans="1:11" s="52" customFormat="1" ht="18.75" customHeight="1">
      <c r="A31" s="433">
        <f t="shared" si="3"/>
        <v>19</v>
      </c>
      <c r="B31" s="434" t="s">
        <v>355</v>
      </c>
      <c r="C31" s="435">
        <f t="shared" si="1"/>
        <v>609</v>
      </c>
      <c r="D31" s="435"/>
      <c r="E31" s="435">
        <v>609</v>
      </c>
      <c r="F31" s="435"/>
      <c r="G31" s="435"/>
      <c r="H31" s="435"/>
      <c r="I31" s="435"/>
      <c r="J31" s="435"/>
      <c r="K31" s="435"/>
    </row>
    <row r="32" spans="1:11" s="52" customFormat="1" ht="18.75" customHeight="1">
      <c r="A32" s="433">
        <f t="shared" si="3"/>
        <v>20</v>
      </c>
      <c r="B32" s="434" t="s">
        <v>356</v>
      </c>
      <c r="C32" s="435">
        <f t="shared" si="1"/>
        <v>545</v>
      </c>
      <c r="D32" s="435"/>
      <c r="E32" s="435">
        <v>545</v>
      </c>
      <c r="F32" s="435"/>
      <c r="G32" s="435"/>
      <c r="H32" s="435"/>
      <c r="I32" s="435"/>
      <c r="J32" s="435"/>
      <c r="K32" s="435"/>
    </row>
    <row r="33" spans="1:11" s="52" customFormat="1" ht="18.75" customHeight="1">
      <c r="A33" s="433">
        <f t="shared" si="3"/>
        <v>21</v>
      </c>
      <c r="B33" s="434" t="s">
        <v>357</v>
      </c>
      <c r="C33" s="435">
        <f t="shared" si="1"/>
        <v>1198</v>
      </c>
      <c r="D33" s="435"/>
      <c r="E33" s="435">
        <v>1198</v>
      </c>
      <c r="F33" s="435"/>
      <c r="G33" s="435"/>
      <c r="H33" s="435"/>
      <c r="I33" s="435"/>
      <c r="J33" s="435"/>
      <c r="K33" s="435"/>
    </row>
    <row r="34" spans="1:11" s="52" customFormat="1" ht="18.75" customHeight="1">
      <c r="A34" s="433">
        <f t="shared" si="3"/>
        <v>22</v>
      </c>
      <c r="B34" s="434" t="s">
        <v>358</v>
      </c>
      <c r="C34" s="435">
        <f t="shared" si="1"/>
        <v>2265</v>
      </c>
      <c r="D34" s="435"/>
      <c r="E34" s="435">
        <v>2265</v>
      </c>
      <c r="F34" s="435"/>
      <c r="G34" s="435"/>
      <c r="H34" s="435"/>
      <c r="I34" s="435"/>
      <c r="J34" s="435"/>
      <c r="K34" s="435"/>
    </row>
    <row r="35" spans="1:11" s="52" customFormat="1" ht="18.75" customHeight="1">
      <c r="A35" s="433">
        <f t="shared" si="3"/>
        <v>23</v>
      </c>
      <c r="B35" s="434" t="s">
        <v>359</v>
      </c>
      <c r="C35" s="435">
        <f t="shared" si="1"/>
        <v>1089</v>
      </c>
      <c r="D35" s="435"/>
      <c r="E35" s="435">
        <v>1089</v>
      </c>
      <c r="F35" s="435"/>
      <c r="G35" s="435"/>
      <c r="H35" s="435"/>
      <c r="I35" s="435"/>
      <c r="J35" s="435"/>
      <c r="K35" s="435"/>
    </row>
    <row r="36" spans="1:11" s="52" customFormat="1" ht="18.75" customHeight="1">
      <c r="A36" s="433">
        <f t="shared" si="3"/>
        <v>24</v>
      </c>
      <c r="B36" s="434" t="s">
        <v>360</v>
      </c>
      <c r="C36" s="435">
        <f t="shared" si="1"/>
        <v>321</v>
      </c>
      <c r="D36" s="435"/>
      <c r="E36" s="435">
        <v>321</v>
      </c>
      <c r="F36" s="435"/>
      <c r="G36" s="435"/>
      <c r="H36" s="435"/>
      <c r="I36" s="435"/>
      <c r="J36" s="435"/>
      <c r="K36" s="435"/>
    </row>
    <row r="37" spans="1:11" s="52" customFormat="1" ht="18.75" customHeight="1">
      <c r="A37" s="433">
        <f t="shared" si="3"/>
        <v>25</v>
      </c>
      <c r="B37" s="434" t="s">
        <v>361</v>
      </c>
      <c r="C37" s="435">
        <f t="shared" si="1"/>
        <v>730</v>
      </c>
      <c r="D37" s="435"/>
      <c r="E37" s="435">
        <v>730</v>
      </c>
      <c r="F37" s="435"/>
      <c r="G37" s="435"/>
      <c r="H37" s="435"/>
      <c r="I37" s="435"/>
      <c r="J37" s="435"/>
      <c r="K37" s="435"/>
    </row>
    <row r="38" spans="1:11" s="52" customFormat="1" ht="18.75" customHeight="1">
      <c r="A38" s="433">
        <f t="shared" si="3"/>
        <v>26</v>
      </c>
      <c r="B38" s="434" t="s">
        <v>362</v>
      </c>
      <c r="C38" s="435">
        <f t="shared" si="1"/>
        <v>950</v>
      </c>
      <c r="D38" s="435"/>
      <c r="E38" s="435">
        <v>950</v>
      </c>
      <c r="F38" s="435"/>
      <c r="G38" s="435"/>
      <c r="H38" s="435"/>
      <c r="I38" s="435"/>
      <c r="J38" s="435"/>
      <c r="K38" s="435"/>
    </row>
    <row r="39" spans="1:11" s="52" customFormat="1" ht="18.75" customHeight="1">
      <c r="A39" s="433">
        <f t="shared" si="3"/>
        <v>27</v>
      </c>
      <c r="B39" s="434" t="s">
        <v>363</v>
      </c>
      <c r="C39" s="435">
        <f t="shared" si="1"/>
        <v>2470</v>
      </c>
      <c r="D39" s="435"/>
      <c r="E39" s="435">
        <v>2470</v>
      </c>
      <c r="F39" s="435"/>
      <c r="G39" s="435"/>
      <c r="H39" s="435"/>
      <c r="I39" s="435"/>
      <c r="J39" s="435"/>
      <c r="K39" s="435"/>
    </row>
    <row r="40" spans="1:11" s="52" customFormat="1" ht="18.75" customHeight="1">
      <c r="A40" s="433">
        <v>28</v>
      </c>
      <c r="B40" s="434" t="s">
        <v>364</v>
      </c>
      <c r="C40" s="435">
        <f t="shared" si="1"/>
        <v>200</v>
      </c>
      <c r="D40" s="435"/>
      <c r="E40" s="435">
        <v>200</v>
      </c>
      <c r="F40" s="435"/>
      <c r="G40" s="435"/>
      <c r="H40" s="435"/>
      <c r="I40" s="435"/>
      <c r="J40" s="435"/>
      <c r="K40" s="435"/>
    </row>
    <row r="41" spans="1:11" ht="18.75" customHeight="1">
      <c r="A41" s="436" t="s">
        <v>6</v>
      </c>
      <c r="B41" s="429" t="s">
        <v>231</v>
      </c>
      <c r="C41" s="430">
        <f t="shared" si="1"/>
        <v>5415</v>
      </c>
      <c r="D41" s="430"/>
      <c r="E41" s="430"/>
      <c r="F41" s="430">
        <v>5415</v>
      </c>
      <c r="G41" s="430"/>
      <c r="H41" s="430"/>
      <c r="I41" s="430"/>
      <c r="J41" s="430"/>
      <c r="K41" s="435"/>
    </row>
    <row r="42" spans="1:11" s="83" customFormat="1" ht="30.75" customHeight="1">
      <c r="A42" s="436" t="s">
        <v>17</v>
      </c>
      <c r="B42" s="429" t="s">
        <v>232</v>
      </c>
      <c r="C42" s="430">
        <f t="shared" si="1"/>
        <v>0</v>
      </c>
      <c r="D42" s="430"/>
      <c r="E42" s="430"/>
      <c r="F42" s="430"/>
      <c r="G42" s="430">
        <v>0</v>
      </c>
      <c r="H42" s="430"/>
      <c r="I42" s="430"/>
      <c r="J42" s="430"/>
      <c r="K42" s="437"/>
    </row>
    <row r="43" spans="1:11" ht="31.5" customHeight="1">
      <c r="A43" s="436" t="s">
        <v>18</v>
      </c>
      <c r="B43" s="429" t="s">
        <v>235</v>
      </c>
      <c r="C43" s="430">
        <f t="shared" si="1"/>
        <v>40269</v>
      </c>
      <c r="D43" s="430"/>
      <c r="E43" s="430">
        <v>40269</v>
      </c>
      <c r="F43" s="430"/>
      <c r="G43" s="430"/>
      <c r="H43" s="430"/>
      <c r="I43" s="430"/>
      <c r="J43" s="430"/>
      <c r="K43" s="435"/>
    </row>
    <row r="44" spans="1:11" ht="34.5" customHeight="1">
      <c r="A44" s="438" t="s">
        <v>23</v>
      </c>
      <c r="B44" s="439" t="s">
        <v>233</v>
      </c>
      <c r="C44" s="440">
        <f t="shared" si="1"/>
        <v>0</v>
      </c>
      <c r="D44" s="440"/>
      <c r="E44" s="440">
        <v>0</v>
      </c>
      <c r="F44" s="440"/>
      <c r="G44" s="440"/>
      <c r="H44" s="440"/>
      <c r="I44" s="440"/>
      <c r="J44" s="440"/>
      <c r="K44" s="441"/>
    </row>
    <row r="45" spans="1:16" ht="22.5" customHeight="1">
      <c r="A45" s="3"/>
      <c r="B45" s="3"/>
      <c r="C45" s="3"/>
      <c r="D45" s="3"/>
      <c r="E45" s="3"/>
      <c r="F45" s="3"/>
      <c r="G45" s="3"/>
      <c r="H45" s="3"/>
      <c r="I45" s="3"/>
      <c r="J45" s="3"/>
      <c r="K45" s="3"/>
      <c r="L45" s="3"/>
      <c r="M45" s="3"/>
      <c r="N45" s="3"/>
      <c r="O45" s="3"/>
      <c r="P45" s="3"/>
    </row>
    <row r="46" spans="1:16" ht="18.75">
      <c r="A46" s="3"/>
      <c r="B46" s="3"/>
      <c r="C46" s="3"/>
      <c r="D46" s="3"/>
      <c r="E46" s="3"/>
      <c r="F46" s="3"/>
      <c r="G46" s="3"/>
      <c r="H46" s="3"/>
      <c r="I46" s="3"/>
      <c r="J46" s="3"/>
      <c r="K46" s="3"/>
      <c r="L46" s="3"/>
      <c r="M46" s="3"/>
      <c r="N46" s="3"/>
      <c r="O46" s="3"/>
      <c r="P46" s="3"/>
    </row>
    <row r="47" spans="1:16" ht="18.75">
      <c r="A47" s="3"/>
      <c r="B47" s="3"/>
      <c r="C47" s="3"/>
      <c r="D47" s="3"/>
      <c r="E47" s="3"/>
      <c r="F47" s="3"/>
      <c r="G47" s="3"/>
      <c r="H47" s="3"/>
      <c r="I47" s="3"/>
      <c r="J47" s="3"/>
      <c r="K47" s="3"/>
      <c r="L47" s="3"/>
      <c r="M47" s="3"/>
      <c r="N47" s="3"/>
      <c r="O47" s="3"/>
      <c r="P47" s="3"/>
    </row>
    <row r="48" spans="1:16" ht="18.75">
      <c r="A48" s="3"/>
      <c r="B48" s="3"/>
      <c r="C48" s="3"/>
      <c r="D48" s="3"/>
      <c r="E48" s="3"/>
      <c r="F48" s="3"/>
      <c r="G48" s="3"/>
      <c r="H48" s="3"/>
      <c r="I48" s="3"/>
      <c r="J48" s="3"/>
      <c r="K48" s="3"/>
      <c r="L48" s="3"/>
      <c r="M48" s="3"/>
      <c r="N48" s="3"/>
      <c r="O48" s="3"/>
      <c r="P48" s="3"/>
    </row>
    <row r="49" spans="1:16" ht="18.75">
      <c r="A49" s="3"/>
      <c r="B49" s="3"/>
      <c r="C49" s="3"/>
      <c r="D49" s="3"/>
      <c r="E49" s="3"/>
      <c r="F49" s="3"/>
      <c r="G49" s="3"/>
      <c r="H49" s="3"/>
      <c r="I49" s="3"/>
      <c r="J49" s="3"/>
      <c r="K49" s="3"/>
      <c r="L49" s="3"/>
      <c r="M49" s="3"/>
      <c r="N49" s="3"/>
      <c r="O49" s="3"/>
      <c r="P49" s="3"/>
    </row>
  </sheetData>
  <sheetProtection/>
  <mergeCells count="15">
    <mergeCell ref="A1:C1"/>
    <mergeCell ref="A2:C2"/>
    <mergeCell ref="J1:K1"/>
    <mergeCell ref="B8:B9"/>
    <mergeCell ref="C8:C9"/>
    <mergeCell ref="D8:D9"/>
    <mergeCell ref="E8:E9"/>
    <mergeCell ref="A4:K4"/>
    <mergeCell ref="A5:K5"/>
    <mergeCell ref="H7:I7"/>
    <mergeCell ref="F8:F9"/>
    <mergeCell ref="G8:G9"/>
    <mergeCell ref="H8:J8"/>
    <mergeCell ref="K8:K9"/>
    <mergeCell ref="A8:A9"/>
  </mergeCells>
  <printOptions horizontalCentered="1"/>
  <pageMargins left="0.196850393700787" right="0.196850393700787" top="0.8" bottom="0.31" header="0.15748031496063" footer="0.15748031496063"/>
  <pageSetup horizontalDpi="600" verticalDpi="600" orientation="landscape" paperSize="9" scale="95" r:id="rId1"/>
</worksheet>
</file>

<file path=xl/worksheets/sheet19.xml><?xml version="1.0" encoding="utf-8"?>
<worksheet xmlns="http://schemas.openxmlformats.org/spreadsheetml/2006/main" xmlns:r="http://schemas.openxmlformats.org/officeDocument/2006/relationships">
  <dimension ref="A1:O13"/>
  <sheetViews>
    <sheetView zoomScalePageLayoutView="0" workbookViewId="0" topLeftCell="A1">
      <selection activeCell="A1" sqref="A1:B1"/>
    </sheetView>
  </sheetViews>
  <sheetFormatPr defaultColWidth="9.09765625" defaultRowHeight="15"/>
  <cols>
    <col min="1" max="1" width="5.296875" style="31" customWidth="1"/>
    <col min="2" max="2" width="24.296875" style="31" customWidth="1"/>
    <col min="3" max="15" width="8.69921875" style="31" customWidth="1"/>
    <col min="16" max="16384" width="9.09765625" style="31" customWidth="1"/>
  </cols>
  <sheetData>
    <row r="1" spans="1:15" s="33" customFormat="1" ht="27.75" customHeight="1">
      <c r="A1" s="137" t="s">
        <v>84</v>
      </c>
      <c r="B1" s="32"/>
      <c r="D1" s="34"/>
      <c r="E1" s="34"/>
      <c r="F1" s="34"/>
      <c r="H1" s="35"/>
      <c r="O1" s="36" t="s">
        <v>134</v>
      </c>
    </row>
    <row r="2" spans="1:14" s="33" customFormat="1" ht="15.75" customHeight="1">
      <c r="A2" s="37"/>
      <c r="B2" s="32"/>
      <c r="H2" s="35"/>
      <c r="I2" s="35"/>
      <c r="J2" s="38"/>
      <c r="K2" s="38"/>
      <c r="L2" s="38"/>
      <c r="M2" s="38"/>
      <c r="N2" s="38"/>
    </row>
    <row r="3" spans="1:15" ht="35.25" customHeight="1">
      <c r="A3" s="918" t="s">
        <v>206</v>
      </c>
      <c r="B3" s="918"/>
      <c r="C3" s="918"/>
      <c r="D3" s="918"/>
      <c r="E3" s="918"/>
      <c r="F3" s="918"/>
      <c r="G3" s="918"/>
      <c r="H3" s="918"/>
      <c r="I3" s="918"/>
      <c r="J3" s="918"/>
      <c r="K3" s="918"/>
      <c r="L3" s="918"/>
      <c r="M3" s="918"/>
      <c r="N3" s="918"/>
      <c r="O3" s="918"/>
    </row>
    <row r="4" spans="1:15" ht="15.75" customHeight="1">
      <c r="A4" s="1013" t="str">
        <f>'81'!A5:C5</f>
        <v>(Kèm theo Quyết định số     /QĐ-UBND ngày     tháng     năm 2019 của UBND huyện )</v>
      </c>
      <c r="B4" s="1013"/>
      <c r="C4" s="1013"/>
      <c r="D4" s="1013"/>
      <c r="E4" s="1013"/>
      <c r="F4" s="1013"/>
      <c r="G4" s="1013"/>
      <c r="H4" s="1013"/>
      <c r="I4" s="1013"/>
      <c r="J4" s="1013"/>
      <c r="K4" s="1013"/>
      <c r="L4" s="1013"/>
      <c r="M4" s="1013"/>
      <c r="N4" s="1013"/>
      <c r="O4" s="1013"/>
    </row>
    <row r="5" spans="1:15" ht="28.5" customHeight="1">
      <c r="A5" s="216"/>
      <c r="B5" s="216"/>
      <c r="C5" s="216"/>
      <c r="D5" s="216"/>
      <c r="E5" s="216"/>
      <c r="F5" s="216"/>
      <c r="G5" s="216"/>
      <c r="H5" s="216"/>
      <c r="I5" s="216"/>
      <c r="O5" s="39" t="s">
        <v>27</v>
      </c>
    </row>
    <row r="6" spans="1:15" s="23" customFormat="1" ht="21" customHeight="1">
      <c r="A6" s="1014" t="s">
        <v>81</v>
      </c>
      <c r="B6" s="1014" t="s">
        <v>182</v>
      </c>
      <c r="C6" s="1014" t="s">
        <v>28</v>
      </c>
      <c r="D6" s="1017" t="s">
        <v>191</v>
      </c>
      <c r="E6" s="1017"/>
      <c r="F6" s="1017"/>
      <c r="G6" s="1017"/>
      <c r="H6" s="1017"/>
      <c r="I6" s="1017"/>
      <c r="J6" s="1017"/>
      <c r="K6" s="1017"/>
      <c r="L6" s="1017"/>
      <c r="M6" s="1017"/>
      <c r="N6" s="1017"/>
      <c r="O6" s="1017"/>
    </row>
    <row r="7" spans="1:15" s="23" customFormat="1" ht="27.75" customHeight="1">
      <c r="A7" s="1015"/>
      <c r="B7" s="1015"/>
      <c r="C7" s="1015"/>
      <c r="D7" s="1018" t="s">
        <v>192</v>
      </c>
      <c r="E7" s="1018" t="s">
        <v>193</v>
      </c>
      <c r="F7" s="1018" t="s">
        <v>194</v>
      </c>
      <c r="G7" s="1020" t="s">
        <v>195</v>
      </c>
      <c r="H7" s="1022" t="s">
        <v>196</v>
      </c>
      <c r="I7" s="1020" t="s">
        <v>197</v>
      </c>
      <c r="J7" s="1020" t="s">
        <v>198</v>
      </c>
      <c r="K7" s="1020" t="s">
        <v>199</v>
      </c>
      <c r="L7" s="1024" t="s">
        <v>200</v>
      </c>
      <c r="M7" s="1024"/>
      <c r="N7" s="1020" t="s">
        <v>201</v>
      </c>
      <c r="O7" s="1022" t="s">
        <v>202</v>
      </c>
    </row>
    <row r="8" spans="1:15" s="24" customFormat="1" ht="126.75" customHeight="1">
      <c r="A8" s="1016"/>
      <c r="B8" s="1016"/>
      <c r="C8" s="1016"/>
      <c r="D8" s="1019"/>
      <c r="E8" s="1019"/>
      <c r="F8" s="1019"/>
      <c r="G8" s="1021"/>
      <c r="H8" s="1023"/>
      <c r="I8" s="1021"/>
      <c r="J8" s="1021"/>
      <c r="K8" s="1021"/>
      <c r="L8" s="40" t="s">
        <v>203</v>
      </c>
      <c r="M8" s="40" t="s">
        <v>204</v>
      </c>
      <c r="N8" s="1021"/>
      <c r="O8" s="1023"/>
    </row>
    <row r="9" spans="1:15" s="27" customFormat="1" ht="15" customHeight="1">
      <c r="A9" s="25" t="s">
        <v>0</v>
      </c>
      <c r="B9" s="25" t="s">
        <v>1</v>
      </c>
      <c r="C9" s="25">
        <v>1</v>
      </c>
      <c r="D9" s="25">
        <v>2</v>
      </c>
      <c r="E9" s="25">
        <v>3</v>
      </c>
      <c r="F9" s="25">
        <v>4</v>
      </c>
      <c r="G9" s="26">
        <v>5</v>
      </c>
      <c r="H9" s="26">
        <v>6</v>
      </c>
      <c r="I9" s="26">
        <v>7</v>
      </c>
      <c r="J9" s="26">
        <v>8</v>
      </c>
      <c r="K9" s="26">
        <v>9</v>
      </c>
      <c r="L9" s="26">
        <v>10</v>
      </c>
      <c r="M9" s="26">
        <v>11</v>
      </c>
      <c r="N9" s="26">
        <v>12</v>
      </c>
      <c r="O9" s="26">
        <v>13</v>
      </c>
    </row>
    <row r="10" spans="1:15" s="29" customFormat="1" ht="28.5" customHeight="1">
      <c r="A10" s="44"/>
      <c r="B10" s="45" t="s">
        <v>28</v>
      </c>
      <c r="C10" s="48"/>
      <c r="D10" s="48"/>
      <c r="E10" s="48"/>
      <c r="F10" s="48"/>
      <c r="G10" s="48"/>
      <c r="H10" s="49"/>
      <c r="I10" s="49"/>
      <c r="J10" s="49"/>
      <c r="K10" s="28"/>
      <c r="L10" s="28"/>
      <c r="M10" s="28"/>
      <c r="N10" s="28"/>
      <c r="O10" s="28"/>
    </row>
    <row r="11" spans="1:15" s="23" customFormat="1" ht="28.5" customHeight="1">
      <c r="A11" s="46">
        <v>1</v>
      </c>
      <c r="B11" s="47" t="s">
        <v>189</v>
      </c>
      <c r="C11" s="50"/>
      <c r="D11" s="50"/>
      <c r="E11" s="50"/>
      <c r="F11" s="50"/>
      <c r="G11" s="50"/>
      <c r="H11" s="50"/>
      <c r="I11" s="50"/>
      <c r="J11" s="50"/>
      <c r="K11" s="30"/>
      <c r="L11" s="30"/>
      <c r="M11" s="30"/>
      <c r="N11" s="30"/>
      <c r="O11" s="30"/>
    </row>
    <row r="12" spans="1:15" s="23" customFormat="1" ht="28.5" customHeight="1">
      <c r="A12" s="46">
        <f>A11+1</f>
        <v>2</v>
      </c>
      <c r="B12" s="47" t="s">
        <v>190</v>
      </c>
      <c r="C12" s="50"/>
      <c r="D12" s="50"/>
      <c r="E12" s="50"/>
      <c r="F12" s="50"/>
      <c r="G12" s="50"/>
      <c r="H12" s="50"/>
      <c r="I12" s="50"/>
      <c r="J12" s="50"/>
      <c r="K12" s="30"/>
      <c r="L12" s="30"/>
      <c r="M12" s="30"/>
      <c r="N12" s="30"/>
      <c r="O12" s="30"/>
    </row>
    <row r="13" spans="1:15" s="23" customFormat="1" ht="28.5" customHeight="1">
      <c r="A13" s="41" t="s">
        <v>29</v>
      </c>
      <c r="B13" s="42" t="s">
        <v>29</v>
      </c>
      <c r="C13" s="43"/>
      <c r="D13" s="43"/>
      <c r="E13" s="43"/>
      <c r="F13" s="43"/>
      <c r="G13" s="43"/>
      <c r="H13" s="43"/>
      <c r="I13" s="43"/>
      <c r="J13" s="43"/>
      <c r="K13" s="43"/>
      <c r="L13" s="43"/>
      <c r="M13" s="43"/>
      <c r="N13" s="43"/>
      <c r="O13" s="43"/>
    </row>
  </sheetData>
  <sheetProtection/>
  <mergeCells count="17">
    <mergeCell ref="O7:O8"/>
    <mergeCell ref="H7:H8"/>
    <mergeCell ref="I7:I8"/>
    <mergeCell ref="J7:J8"/>
    <mergeCell ref="K7:K8"/>
    <mergeCell ref="L7:M7"/>
    <mergeCell ref="N7:N8"/>
    <mergeCell ref="A3:O3"/>
    <mergeCell ref="A4:O4"/>
    <mergeCell ref="A6:A8"/>
    <mergeCell ref="B6:B8"/>
    <mergeCell ref="C6:C8"/>
    <mergeCell ref="D6:O6"/>
    <mergeCell ref="D7:D8"/>
    <mergeCell ref="E7:E8"/>
    <mergeCell ref="F7:F8"/>
    <mergeCell ref="G7:G8"/>
  </mergeCells>
  <printOptions horizontalCentered="1"/>
  <pageMargins left="0.2755905511811024" right="0.2755905511811024" top="0.4330708661417323" bottom="0.7480314960629921" header="0.15748031496062992" footer="0.31496062992125984"/>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A1:G43"/>
  <sheetViews>
    <sheetView zoomScale="90" zoomScaleNormal="90" zoomScalePageLayoutView="0" workbookViewId="0" topLeftCell="A16">
      <selection activeCell="F15" sqref="F15"/>
    </sheetView>
  </sheetViews>
  <sheetFormatPr defaultColWidth="10" defaultRowHeight="15"/>
  <cols>
    <col min="1" max="1" width="5.69921875" style="81" customWidth="1"/>
    <col min="2" max="2" width="42.296875" style="81" customWidth="1"/>
    <col min="3" max="6" width="12.8984375" style="81" customWidth="1"/>
    <col min="7" max="8" width="11" style="81" customWidth="1"/>
    <col min="9" max="9" width="10.59765625" style="81" customWidth="1"/>
    <col min="10" max="16384" width="10" style="81" customWidth="1"/>
  </cols>
  <sheetData>
    <row r="1" spans="1:6" ht="21" customHeight="1">
      <c r="A1" s="137" t="s">
        <v>387</v>
      </c>
      <c r="B1" s="137"/>
      <c r="C1" s="61"/>
      <c r="D1" s="139"/>
      <c r="E1" s="139"/>
      <c r="F1" s="140" t="s">
        <v>122</v>
      </c>
    </row>
    <row r="2" spans="1:6" ht="12.75" customHeight="1">
      <c r="A2" s="141"/>
      <c r="B2" s="141"/>
      <c r="C2" s="61"/>
      <c r="D2" s="61"/>
      <c r="E2" s="61"/>
      <c r="F2" s="61"/>
    </row>
    <row r="3" spans="1:6" ht="21" customHeight="1">
      <c r="A3" s="138" t="s">
        <v>647</v>
      </c>
      <c r="B3" s="138"/>
      <c r="C3" s="61"/>
      <c r="D3" s="61"/>
      <c r="E3" s="61"/>
      <c r="F3" s="61"/>
    </row>
    <row r="4" spans="1:6" ht="21" customHeight="1">
      <c r="A4" s="847" t="s">
        <v>100</v>
      </c>
      <c r="B4" s="854"/>
      <c r="C4" s="847"/>
      <c r="D4" s="847"/>
      <c r="E4" s="847"/>
      <c r="F4" s="847"/>
    </row>
    <row r="5" spans="1:6" ht="10.5" customHeight="1">
      <c r="A5" s="159"/>
      <c r="B5" s="159"/>
      <c r="C5" s="61"/>
      <c r="D5" s="61"/>
      <c r="E5" s="61"/>
      <c r="F5" s="61"/>
    </row>
    <row r="6" spans="1:6" ht="19.5" customHeight="1" thickBot="1">
      <c r="A6" s="62"/>
      <c r="B6" s="62"/>
      <c r="C6" s="3"/>
      <c r="D6" s="3"/>
      <c r="E6" s="3"/>
      <c r="F6" s="64" t="s">
        <v>27</v>
      </c>
    </row>
    <row r="7" spans="1:7" s="144" customFormat="1" ht="16.5" customHeight="1">
      <c r="A7" s="855" t="s">
        <v>423</v>
      </c>
      <c r="B7" s="858" t="s">
        <v>36</v>
      </c>
      <c r="C7" s="861" t="s">
        <v>587</v>
      </c>
      <c r="D7" s="861" t="s">
        <v>648</v>
      </c>
      <c r="E7" s="861" t="s">
        <v>649</v>
      </c>
      <c r="F7" s="864" t="s">
        <v>588</v>
      </c>
      <c r="G7" s="865"/>
    </row>
    <row r="8" spans="1:7" s="144" customFormat="1" ht="18.75">
      <c r="A8" s="856"/>
      <c r="B8" s="859"/>
      <c r="C8" s="862"/>
      <c r="D8" s="862"/>
      <c r="E8" s="862"/>
      <c r="F8" s="715" t="s">
        <v>589</v>
      </c>
      <c r="G8" s="716" t="s">
        <v>590</v>
      </c>
    </row>
    <row r="9" spans="1:7" s="144" customFormat="1" ht="36" customHeight="1">
      <c r="A9" s="857"/>
      <c r="B9" s="860"/>
      <c r="C9" s="863"/>
      <c r="D9" s="863"/>
      <c r="E9" s="863"/>
      <c r="F9" s="717"/>
      <c r="G9" s="717" t="s">
        <v>591</v>
      </c>
    </row>
    <row r="10" spans="1:7" s="146" customFormat="1" ht="16.5" customHeight="1">
      <c r="A10" s="504" t="s">
        <v>0</v>
      </c>
      <c r="B10" s="505" t="s">
        <v>1</v>
      </c>
      <c r="C10" s="506">
        <v>1</v>
      </c>
      <c r="D10" s="506">
        <f>C10+1</f>
        <v>2</v>
      </c>
      <c r="E10" s="506">
        <f>D10+1</f>
        <v>3</v>
      </c>
      <c r="F10" s="506">
        <f>E10+1</f>
        <v>4</v>
      </c>
      <c r="G10" s="507">
        <f>F10+1</f>
        <v>5</v>
      </c>
    </row>
    <row r="11" spans="1:7" s="260" customFormat="1" ht="27.75" customHeight="1">
      <c r="A11" s="718"/>
      <c r="B11" s="719"/>
      <c r="C11" s="720"/>
      <c r="D11" s="720"/>
      <c r="E11" s="720"/>
      <c r="F11" s="720"/>
      <c r="G11" s="721"/>
    </row>
    <row r="12" spans="1:7" s="260" customFormat="1" ht="27.75" customHeight="1">
      <c r="A12" s="508" t="s">
        <v>0</v>
      </c>
      <c r="B12" s="722" t="s">
        <v>77</v>
      </c>
      <c r="C12" s="723"/>
      <c r="D12" s="723"/>
      <c r="E12" s="723"/>
      <c r="F12" s="149"/>
      <c r="G12" s="724"/>
    </row>
    <row r="13" spans="1:7" s="3" customFormat="1" ht="27.75" customHeight="1">
      <c r="A13" s="725" t="s">
        <v>5</v>
      </c>
      <c r="B13" s="726" t="s">
        <v>211</v>
      </c>
      <c r="C13" s="727">
        <f>C14+C15</f>
        <v>823991120</v>
      </c>
      <c r="D13" s="727">
        <f>D14+D15+D18+D19</f>
        <v>787669477</v>
      </c>
      <c r="E13" s="727">
        <f>E14+E15+E18+E19</f>
        <v>725206221</v>
      </c>
      <c r="F13" s="727">
        <f>E13-D13</f>
        <v>-62463256</v>
      </c>
      <c r="G13" s="728">
        <f>E13/D13*100</f>
        <v>92.0698646038813</v>
      </c>
    </row>
    <row r="14" spans="1:7" s="3" customFormat="1" ht="27.75" customHeight="1">
      <c r="A14" s="729">
        <v>1</v>
      </c>
      <c r="B14" s="288" t="s">
        <v>181</v>
      </c>
      <c r="C14" s="611">
        <f>774760000-7700000-C28</f>
        <v>693085120</v>
      </c>
      <c r="D14" s="611">
        <f>694267000-12000000-D28</f>
        <v>608292120</v>
      </c>
      <c r="E14" s="611">
        <f>714235000-8000000-E28</f>
        <v>631543086</v>
      </c>
      <c r="F14" s="611">
        <f aca="true" t="shared" si="0" ref="F14:F19">E14-D14</f>
        <v>23250966</v>
      </c>
      <c r="G14" s="730">
        <f>E14/D14*100-100</f>
        <v>3.8223355581196756</v>
      </c>
    </row>
    <row r="15" spans="1:7" s="3" customFormat="1" ht="27.75" customHeight="1">
      <c r="A15" s="731">
        <f>A14+1</f>
        <v>2</v>
      </c>
      <c r="B15" s="288" t="s">
        <v>37</v>
      </c>
      <c r="C15" s="732">
        <f>C16+C17</f>
        <v>130906000</v>
      </c>
      <c r="D15" s="732">
        <f>D16+D17</f>
        <v>171669826</v>
      </c>
      <c r="E15" s="732">
        <f>E16+E17</f>
        <v>54986000</v>
      </c>
      <c r="F15" s="732">
        <f t="shared" si="0"/>
        <v>-116683826</v>
      </c>
      <c r="G15" s="733">
        <f>E15/D15*100-100</f>
        <v>-67.96990986639668</v>
      </c>
    </row>
    <row r="16" spans="1:7" s="3" customFormat="1" ht="27.75" customHeight="1">
      <c r="A16" s="518" t="s">
        <v>38</v>
      </c>
      <c r="B16" s="519" t="s">
        <v>592</v>
      </c>
      <c r="C16" s="734"/>
      <c r="D16" s="734"/>
      <c r="E16" s="734"/>
      <c r="F16" s="611">
        <f t="shared" si="0"/>
        <v>0</v>
      </c>
      <c r="G16" s="730"/>
    </row>
    <row r="17" spans="1:7" s="3" customFormat="1" ht="27.75" customHeight="1">
      <c r="A17" s="518" t="s">
        <v>38</v>
      </c>
      <c r="B17" s="519" t="s">
        <v>39</v>
      </c>
      <c r="C17" s="734">
        <v>130906000</v>
      </c>
      <c r="D17" s="734">
        <v>171669826</v>
      </c>
      <c r="E17" s="734">
        <v>54986000</v>
      </c>
      <c r="F17" s="611">
        <f t="shared" si="0"/>
        <v>-116683826</v>
      </c>
      <c r="G17" s="730">
        <f>E17/D17*100-100</f>
        <v>-67.96990986639668</v>
      </c>
    </row>
    <row r="18" spans="1:7" s="3" customFormat="1" ht="27.75" customHeight="1">
      <c r="A18" s="731">
        <f>A15+1</f>
        <v>3</v>
      </c>
      <c r="B18" s="288" t="s">
        <v>650</v>
      </c>
      <c r="C18" s="732"/>
      <c r="D18" s="732"/>
      <c r="E18" s="732">
        <v>38677135</v>
      </c>
      <c r="F18" s="611">
        <f t="shared" si="0"/>
        <v>38677135</v>
      </c>
      <c r="G18" s="730"/>
    </row>
    <row r="19" spans="1:7" s="260" customFormat="1" ht="27.75" customHeight="1">
      <c r="A19" s="731">
        <f>A18+1</f>
        <v>4</v>
      </c>
      <c r="B19" s="288" t="s">
        <v>228</v>
      </c>
      <c r="C19" s="732"/>
      <c r="D19" s="611">
        <v>7707531</v>
      </c>
      <c r="E19" s="732"/>
      <c r="F19" s="611">
        <f t="shared" si="0"/>
        <v>-7707531</v>
      </c>
      <c r="G19" s="730">
        <f>E19/D19*100-100</f>
        <v>-100</v>
      </c>
    </row>
    <row r="20" spans="1:7" s="3" customFormat="1" ht="27.75" customHeight="1">
      <c r="A20" s="735" t="s">
        <v>6</v>
      </c>
      <c r="B20" s="736" t="s">
        <v>61</v>
      </c>
      <c r="C20" s="620">
        <f>C21+C22</f>
        <v>823991120</v>
      </c>
      <c r="D20" s="620">
        <f>D21+D22</f>
        <v>779930000</v>
      </c>
      <c r="E20" s="620">
        <f>E21+E22</f>
        <v>725206221</v>
      </c>
      <c r="F20" s="620">
        <f>E20-C20</f>
        <v>-98784899</v>
      </c>
      <c r="G20" s="737">
        <f>E20/C20*100-100</f>
        <v>-11.988587813907515</v>
      </c>
    </row>
    <row r="21" spans="1:7" s="3" customFormat="1" ht="27.75" customHeight="1">
      <c r="A21" s="729">
        <v>1</v>
      </c>
      <c r="B21" s="288" t="s">
        <v>153</v>
      </c>
      <c r="C21" s="732">
        <v>820238000</v>
      </c>
      <c r="D21" s="732">
        <v>775535000</v>
      </c>
      <c r="E21" s="732">
        <v>724431221</v>
      </c>
      <c r="F21" s="611">
        <f>E21-C21</f>
        <v>-95806779</v>
      </c>
      <c r="G21" s="730">
        <f>E21/C21*100-100</f>
        <v>-11.680363382335372</v>
      </c>
    </row>
    <row r="22" spans="1:7" s="3" customFormat="1" ht="27.75" customHeight="1">
      <c r="A22" s="731">
        <f>A21+1</f>
        <v>2</v>
      </c>
      <c r="B22" s="288" t="s">
        <v>593</v>
      </c>
      <c r="C22" s="732">
        <f>C23+C24</f>
        <v>3753120</v>
      </c>
      <c r="D22" s="732">
        <f>D23+D24</f>
        <v>4395000</v>
      </c>
      <c r="E22" s="732">
        <f>E23+E24</f>
        <v>775000</v>
      </c>
      <c r="F22" s="611">
        <f>E22-C22</f>
        <v>-2978120</v>
      </c>
      <c r="G22" s="730">
        <f>E22/C22*100-100</f>
        <v>-79.35051370593</v>
      </c>
    </row>
    <row r="23" spans="1:7" s="3" customFormat="1" ht="27.75" customHeight="1">
      <c r="A23" s="729" t="s">
        <v>38</v>
      </c>
      <c r="B23" s="288" t="s">
        <v>594</v>
      </c>
      <c r="C23" s="732"/>
      <c r="D23" s="732"/>
      <c r="E23" s="732"/>
      <c r="F23" s="611">
        <f>E23-C23</f>
        <v>0</v>
      </c>
      <c r="G23" s="730"/>
    </row>
    <row r="24" spans="1:7" s="3" customFormat="1" ht="27.75" customHeight="1">
      <c r="A24" s="729" t="s">
        <v>38</v>
      </c>
      <c r="B24" s="288" t="s">
        <v>63</v>
      </c>
      <c r="C24" s="732">
        <f>541000+3211724+396</f>
        <v>3753120</v>
      </c>
      <c r="D24" s="732">
        <v>4395000</v>
      </c>
      <c r="E24" s="732">
        <v>775000</v>
      </c>
      <c r="F24" s="611">
        <f>E24-C24</f>
        <v>-2978120</v>
      </c>
      <c r="G24" s="730">
        <f>E24/C24*100-100</f>
        <v>-79.35051370593</v>
      </c>
    </row>
    <row r="25" spans="1:7" s="3" customFormat="1" ht="27.75" customHeight="1">
      <c r="A25" s="735" t="s">
        <v>17</v>
      </c>
      <c r="B25" s="738" t="s">
        <v>595</v>
      </c>
      <c r="C25" s="620"/>
      <c r="D25" s="620"/>
      <c r="E25" s="620"/>
      <c r="F25" s="620"/>
      <c r="G25" s="739"/>
    </row>
    <row r="26" spans="1:7" s="3" customFormat="1" ht="27.75" customHeight="1">
      <c r="A26" s="735" t="s">
        <v>1</v>
      </c>
      <c r="B26" s="738" t="s">
        <v>78</v>
      </c>
      <c r="C26" s="727"/>
      <c r="D26" s="727"/>
      <c r="E26" s="727"/>
      <c r="F26" s="727"/>
      <c r="G26" s="740"/>
    </row>
    <row r="27" spans="1:7" s="3" customFormat="1" ht="27.75" customHeight="1">
      <c r="A27" s="735" t="s">
        <v>5</v>
      </c>
      <c r="B27" s="736" t="s">
        <v>211</v>
      </c>
      <c r="C27" s="727">
        <f>C28+C29+C32</f>
        <v>77728000</v>
      </c>
      <c r="D27" s="727">
        <f>D28+D29+D32</f>
        <v>91093620</v>
      </c>
      <c r="E27" s="727">
        <f>E28+E29+E32+E33+E34</f>
        <v>84208700</v>
      </c>
      <c r="F27" s="727">
        <f aca="true" t="shared" si="1" ref="F27:F32">E27-D27</f>
        <v>-6884920</v>
      </c>
      <c r="G27" s="741">
        <f aca="true" t="shared" si="2" ref="G27:G32">E27/D27*100-100</f>
        <v>-7.558070477383595</v>
      </c>
    </row>
    <row r="28" spans="1:7" s="3" customFormat="1" ht="27.75" customHeight="1">
      <c r="A28" s="729">
        <v>1</v>
      </c>
      <c r="B28" s="288" t="s">
        <v>181</v>
      </c>
      <c r="C28" s="732">
        <v>73974880</v>
      </c>
      <c r="D28" s="732">
        <f>C28</f>
        <v>73974880</v>
      </c>
      <c r="E28" s="732">
        <v>74691914</v>
      </c>
      <c r="F28" s="732">
        <f t="shared" si="1"/>
        <v>717034</v>
      </c>
      <c r="G28" s="730">
        <f t="shared" si="2"/>
        <v>0.9692939008484984</v>
      </c>
    </row>
    <row r="29" spans="1:7" s="3" customFormat="1" ht="27.75" customHeight="1">
      <c r="A29" s="731">
        <f>A28+1</f>
        <v>2</v>
      </c>
      <c r="B29" s="288" t="s">
        <v>37</v>
      </c>
      <c r="C29" s="732">
        <f>C30+C31</f>
        <v>3753120</v>
      </c>
      <c r="D29" s="732">
        <f>D30+D31</f>
        <v>4395000</v>
      </c>
      <c r="E29" s="732">
        <f>E30+E31</f>
        <v>775000</v>
      </c>
      <c r="F29" s="732">
        <f t="shared" si="1"/>
        <v>-3620000</v>
      </c>
      <c r="G29" s="730">
        <f t="shared" si="2"/>
        <v>-82.36632536973833</v>
      </c>
    </row>
    <row r="30" spans="1:7" s="3" customFormat="1" ht="27.75" customHeight="1">
      <c r="A30" s="729" t="s">
        <v>38</v>
      </c>
      <c r="B30" s="288" t="s">
        <v>592</v>
      </c>
      <c r="C30" s="732"/>
      <c r="D30" s="732"/>
      <c r="E30" s="732"/>
      <c r="F30" s="732">
        <f t="shared" si="1"/>
        <v>0</v>
      </c>
      <c r="G30" s="730"/>
    </row>
    <row r="31" spans="1:7" s="3" customFormat="1" ht="27.75" customHeight="1">
      <c r="A31" s="729" t="s">
        <v>38</v>
      </c>
      <c r="B31" s="288" t="s">
        <v>39</v>
      </c>
      <c r="C31" s="732">
        <f>541000+3211724+396</f>
        <v>3753120</v>
      </c>
      <c r="D31" s="732">
        <v>4395000</v>
      </c>
      <c r="E31" s="732">
        <f>E24</f>
        <v>775000</v>
      </c>
      <c r="F31" s="732">
        <f t="shared" si="1"/>
        <v>-3620000</v>
      </c>
      <c r="G31" s="730">
        <f t="shared" si="2"/>
        <v>-82.36632536973833</v>
      </c>
    </row>
    <row r="32" spans="1:7" s="3" customFormat="1" ht="27.75" customHeight="1">
      <c r="A32" s="731">
        <f>A29+1</f>
        <v>3</v>
      </c>
      <c r="B32" s="288" t="s">
        <v>228</v>
      </c>
      <c r="C32" s="732"/>
      <c r="D32" s="732">
        <v>12723740</v>
      </c>
      <c r="E32" s="732"/>
      <c r="F32" s="732">
        <f t="shared" si="1"/>
        <v>-12723740</v>
      </c>
      <c r="G32" s="730">
        <f t="shared" si="2"/>
        <v>-100</v>
      </c>
    </row>
    <row r="33" spans="1:7" s="260" customFormat="1" ht="27.75" customHeight="1">
      <c r="A33" s="731">
        <v>4</v>
      </c>
      <c r="B33" s="288" t="s">
        <v>650</v>
      </c>
      <c r="C33" s="732"/>
      <c r="D33" s="732"/>
      <c r="E33" s="732">
        <v>8085948</v>
      </c>
      <c r="F33" s="732"/>
      <c r="G33" s="730"/>
    </row>
    <row r="34" spans="1:7" ht="26.25" customHeight="1">
      <c r="A34" s="731">
        <v>5</v>
      </c>
      <c r="B34" s="288" t="s">
        <v>651</v>
      </c>
      <c r="C34" s="732"/>
      <c r="D34" s="732"/>
      <c r="E34" s="732">
        <v>655838</v>
      </c>
      <c r="F34" s="732"/>
      <c r="G34" s="730"/>
    </row>
    <row r="35" spans="1:7" ht="18.75">
      <c r="A35" s="735" t="s">
        <v>6</v>
      </c>
      <c r="B35" s="736" t="s">
        <v>61</v>
      </c>
      <c r="C35" s="620">
        <f>C36+C37+C40</f>
        <v>77727604</v>
      </c>
      <c r="D35" s="620">
        <f>D36+D37+D40</f>
        <v>76668511</v>
      </c>
      <c r="E35" s="620">
        <f>E36+E37+E40</f>
        <v>84208700</v>
      </c>
      <c r="F35" s="620">
        <f>E35-C35</f>
        <v>6481096</v>
      </c>
      <c r="G35" s="742">
        <f>E35/C35*100-100</f>
        <v>8.33821662636096</v>
      </c>
    </row>
    <row r="36" spans="1:7" ht="18.75">
      <c r="A36" s="729">
        <v>1</v>
      </c>
      <c r="B36" s="288" t="s">
        <v>596</v>
      </c>
      <c r="C36" s="732">
        <v>77727604</v>
      </c>
      <c r="D36" s="732">
        <v>76668511</v>
      </c>
      <c r="E36" s="732">
        <v>84208700</v>
      </c>
      <c r="F36" s="611">
        <f>E36-C36</f>
        <v>6481096</v>
      </c>
      <c r="G36" s="730">
        <f>E36/C36*100-100</f>
        <v>8.33821662636096</v>
      </c>
    </row>
    <row r="37" spans="1:7" ht="18.75">
      <c r="A37" s="731">
        <f>A36+1</f>
        <v>2</v>
      </c>
      <c r="B37" s="288" t="s">
        <v>597</v>
      </c>
      <c r="C37" s="732"/>
      <c r="D37" s="732"/>
      <c r="E37" s="732"/>
      <c r="F37" s="732"/>
      <c r="G37" s="730"/>
    </row>
    <row r="38" spans="1:7" ht="18.75">
      <c r="A38" s="729" t="s">
        <v>38</v>
      </c>
      <c r="B38" s="288" t="s">
        <v>594</v>
      </c>
      <c r="C38" s="732"/>
      <c r="D38" s="732"/>
      <c r="E38" s="732"/>
      <c r="F38" s="732"/>
      <c r="G38" s="730"/>
    </row>
    <row r="39" spans="1:7" ht="22.5" customHeight="1">
      <c r="A39" s="729" t="s">
        <v>38</v>
      </c>
      <c r="B39" s="288" t="s">
        <v>63</v>
      </c>
      <c r="C39" s="732"/>
      <c r="D39" s="732"/>
      <c r="E39" s="732"/>
      <c r="F39" s="732"/>
      <c r="G39" s="730"/>
    </row>
    <row r="40" spans="1:7" ht="18.75">
      <c r="A40" s="731">
        <f>A37+1</f>
        <v>3</v>
      </c>
      <c r="B40" s="288" t="s">
        <v>10</v>
      </c>
      <c r="C40" s="732"/>
      <c r="D40" s="732"/>
      <c r="E40" s="732"/>
      <c r="F40" s="732"/>
      <c r="G40" s="737"/>
    </row>
    <row r="41" spans="1:7" ht="19.5" thickBot="1">
      <c r="A41" s="692"/>
      <c r="B41" s="743"/>
      <c r="C41" s="744"/>
      <c r="D41" s="744"/>
      <c r="E41" s="744"/>
      <c r="F41" s="744"/>
      <c r="G41" s="745"/>
    </row>
    <row r="42" spans="1:6" ht="18.75">
      <c r="A42" s="3"/>
      <c r="B42" s="3"/>
      <c r="C42" s="3"/>
      <c r="D42" s="3"/>
      <c r="E42" s="3"/>
      <c r="F42" s="3"/>
    </row>
    <row r="43" spans="1:6" ht="18.75">
      <c r="A43" s="3"/>
      <c r="B43" s="3"/>
      <c r="C43" s="3"/>
      <c r="D43" s="3"/>
      <c r="E43" s="3"/>
      <c r="F43" s="3"/>
    </row>
  </sheetData>
  <sheetProtection/>
  <mergeCells count="7">
    <mergeCell ref="A4:F4"/>
    <mergeCell ref="A7:A9"/>
    <mergeCell ref="B7:B9"/>
    <mergeCell ref="C7:C9"/>
    <mergeCell ref="D7:D9"/>
    <mergeCell ref="E7:E9"/>
    <mergeCell ref="F7:G7"/>
  </mergeCells>
  <printOptions horizontalCentered="1"/>
  <pageMargins left="0.83" right="0.1968503937007874" top="0.58" bottom="0.1968503937007874" header="0.15748031496062992" footer="0.15748031496062992"/>
  <pageSetup horizontalDpi="600" verticalDpi="600" orientation="portrait" paperSize="9" scale="70" r:id="rId1"/>
</worksheet>
</file>

<file path=xl/worksheets/sheet20.xml><?xml version="1.0" encoding="utf-8"?>
<worksheet xmlns="http://schemas.openxmlformats.org/spreadsheetml/2006/main" xmlns:r="http://schemas.openxmlformats.org/officeDocument/2006/relationships">
  <dimension ref="A1:O36"/>
  <sheetViews>
    <sheetView zoomScalePageLayoutView="0" workbookViewId="0" topLeftCell="A16">
      <selection activeCell="A1" sqref="A1:B1"/>
    </sheetView>
  </sheetViews>
  <sheetFormatPr defaultColWidth="9.09765625" defaultRowHeight="15"/>
  <cols>
    <col min="1" max="1" width="5.296875" style="31" customWidth="1"/>
    <col min="2" max="2" width="29.69921875" style="31" customWidth="1"/>
    <col min="3" max="3" width="10.296875" style="31" customWidth="1"/>
    <col min="4" max="4" width="9.59765625" style="31" customWidth="1"/>
    <col min="5" max="15" width="8.69921875" style="31" customWidth="1"/>
    <col min="16" max="16384" width="9.09765625" style="31" customWidth="1"/>
  </cols>
  <sheetData>
    <row r="1" spans="1:15" s="33" customFormat="1" ht="15.75">
      <c r="A1" s="937" t="s">
        <v>376</v>
      </c>
      <c r="B1" s="937"/>
      <c r="C1" s="937"/>
      <c r="D1" s="34"/>
      <c r="E1" s="34"/>
      <c r="F1" s="34"/>
      <c r="H1" s="35"/>
      <c r="M1" s="1033" t="s">
        <v>135</v>
      </c>
      <c r="N1" s="1033"/>
      <c r="O1" s="1033"/>
    </row>
    <row r="2" spans="1:15" s="33" customFormat="1" ht="15.75">
      <c r="A2" s="937" t="s">
        <v>377</v>
      </c>
      <c r="B2" s="938"/>
      <c r="C2" s="938"/>
      <c r="D2" s="34"/>
      <c r="E2" s="34"/>
      <c r="F2" s="34"/>
      <c r="H2" s="35"/>
      <c r="O2" s="36"/>
    </row>
    <row r="3" spans="1:14" s="33" customFormat="1" ht="12" customHeight="1">
      <c r="A3" s="37"/>
      <c r="B3" s="32"/>
      <c r="H3" s="35"/>
      <c r="I3" s="35"/>
      <c r="J3" s="38"/>
      <c r="K3" s="38"/>
      <c r="L3" s="38"/>
      <c r="M3" s="38"/>
      <c r="N3" s="38"/>
    </row>
    <row r="4" spans="1:15" ht="15.75">
      <c r="A4" s="918" t="s">
        <v>375</v>
      </c>
      <c r="B4" s="918"/>
      <c r="C4" s="918"/>
      <c r="D4" s="918"/>
      <c r="E4" s="918"/>
      <c r="F4" s="918"/>
      <c r="G4" s="918"/>
      <c r="H4" s="918"/>
      <c r="I4" s="918"/>
      <c r="J4" s="918"/>
      <c r="K4" s="918"/>
      <c r="L4" s="918"/>
      <c r="M4" s="918"/>
      <c r="N4" s="918"/>
      <c r="O4" s="918"/>
    </row>
    <row r="5" spans="1:15" ht="15.75" customHeight="1">
      <c r="A5" s="1013" t="str">
        <f>'81'!A5:C5</f>
        <v>(Kèm theo Quyết định số     /QĐ-UBND ngày     tháng     năm 2019 của UBND huyện )</v>
      </c>
      <c r="B5" s="1013"/>
      <c r="C5" s="1013"/>
      <c r="D5" s="1013"/>
      <c r="E5" s="1013"/>
      <c r="F5" s="1013"/>
      <c r="G5" s="1013"/>
      <c r="H5" s="1013"/>
      <c r="I5" s="1013"/>
      <c r="J5" s="1013"/>
      <c r="K5" s="1013"/>
      <c r="L5" s="1013"/>
      <c r="M5" s="1013"/>
      <c r="N5" s="1013"/>
      <c r="O5" s="1013"/>
    </row>
    <row r="6" spans="1:15" ht="28.5" customHeight="1">
      <c r="A6" s="216"/>
      <c r="B6" s="216"/>
      <c r="C6" s="216"/>
      <c r="D6" s="216"/>
      <c r="E6" s="216"/>
      <c r="F6" s="216"/>
      <c r="G6" s="216"/>
      <c r="H6" s="216"/>
      <c r="I6" s="216"/>
      <c r="O6" s="39" t="s">
        <v>27</v>
      </c>
    </row>
    <row r="7" spans="1:15" s="492" customFormat="1" ht="21" customHeight="1">
      <c r="A7" s="1025" t="s">
        <v>81</v>
      </c>
      <c r="B7" s="1025" t="s">
        <v>182</v>
      </c>
      <c r="C7" s="1025" t="s">
        <v>28</v>
      </c>
      <c r="D7" s="1028" t="s">
        <v>191</v>
      </c>
      <c r="E7" s="1028"/>
      <c r="F7" s="1028"/>
      <c r="G7" s="1028"/>
      <c r="H7" s="1028"/>
      <c r="I7" s="1028"/>
      <c r="J7" s="1028"/>
      <c r="K7" s="1028"/>
      <c r="L7" s="1028"/>
      <c r="M7" s="1028"/>
      <c r="N7" s="1028"/>
      <c r="O7" s="1028"/>
    </row>
    <row r="8" spans="1:15" s="492" customFormat="1" ht="27.75" customHeight="1">
      <c r="A8" s="1026"/>
      <c r="B8" s="1026"/>
      <c r="C8" s="1026"/>
      <c r="D8" s="1029" t="s">
        <v>192</v>
      </c>
      <c r="E8" s="1029" t="s">
        <v>193</v>
      </c>
      <c r="F8" s="1029" t="s">
        <v>194</v>
      </c>
      <c r="G8" s="1031" t="s">
        <v>195</v>
      </c>
      <c r="H8" s="1034" t="s">
        <v>196</v>
      </c>
      <c r="I8" s="1031" t="s">
        <v>197</v>
      </c>
      <c r="J8" s="1031" t="s">
        <v>198</v>
      </c>
      <c r="K8" s="1031" t="s">
        <v>199</v>
      </c>
      <c r="L8" s="1036" t="s">
        <v>200</v>
      </c>
      <c r="M8" s="1036"/>
      <c r="N8" s="1031" t="s">
        <v>201</v>
      </c>
      <c r="O8" s="1034" t="s">
        <v>202</v>
      </c>
    </row>
    <row r="9" spans="1:15" s="24" customFormat="1" ht="126.75" customHeight="1">
      <c r="A9" s="1027"/>
      <c r="B9" s="1027"/>
      <c r="C9" s="1027"/>
      <c r="D9" s="1030"/>
      <c r="E9" s="1030"/>
      <c r="F9" s="1030"/>
      <c r="G9" s="1032"/>
      <c r="H9" s="1035"/>
      <c r="I9" s="1032"/>
      <c r="J9" s="1032"/>
      <c r="K9" s="1032"/>
      <c r="L9" s="493" t="s">
        <v>203</v>
      </c>
      <c r="M9" s="493" t="s">
        <v>204</v>
      </c>
      <c r="N9" s="1032"/>
      <c r="O9" s="1035"/>
    </row>
    <row r="10" spans="1:15" s="27" customFormat="1" ht="15" customHeight="1">
      <c r="A10" s="494" t="s">
        <v>0</v>
      </c>
      <c r="B10" s="494" t="s">
        <v>1</v>
      </c>
      <c r="C10" s="494">
        <v>1</v>
      </c>
      <c r="D10" s="494">
        <v>2</v>
      </c>
      <c r="E10" s="494">
        <v>3</v>
      </c>
      <c r="F10" s="494">
        <v>4</v>
      </c>
      <c r="G10" s="495">
        <v>5</v>
      </c>
      <c r="H10" s="495">
        <v>6</v>
      </c>
      <c r="I10" s="495">
        <v>7</v>
      </c>
      <c r="J10" s="495">
        <v>8</v>
      </c>
      <c r="K10" s="495">
        <v>9</v>
      </c>
      <c r="L10" s="495">
        <v>10</v>
      </c>
      <c r="M10" s="495">
        <v>11</v>
      </c>
      <c r="N10" s="495">
        <v>12</v>
      </c>
      <c r="O10" s="495">
        <v>13</v>
      </c>
    </row>
    <row r="11" spans="1:15" s="29" customFormat="1" ht="19.5" customHeight="1">
      <c r="A11" s="444"/>
      <c r="B11" s="445" t="s">
        <v>28</v>
      </c>
      <c r="C11" s="446">
        <f>SUM(D11:K11)+N11+O11</f>
        <v>199574</v>
      </c>
      <c r="D11" s="446">
        <f>SUM(D12:D36)</f>
        <v>140918</v>
      </c>
      <c r="E11" s="446">
        <f aca="true" t="shared" si="0" ref="E11:O11">SUM(E12:E36)</f>
        <v>130</v>
      </c>
      <c r="F11" s="446">
        <f t="shared" si="0"/>
        <v>1630</v>
      </c>
      <c r="G11" s="446">
        <f t="shared" si="0"/>
        <v>1295</v>
      </c>
      <c r="H11" s="446">
        <f t="shared" si="0"/>
        <v>706</v>
      </c>
      <c r="I11" s="446">
        <f t="shared" si="0"/>
        <v>451</v>
      </c>
      <c r="J11" s="446">
        <f t="shared" si="0"/>
        <v>3163</v>
      </c>
      <c r="K11" s="446">
        <f t="shared" si="0"/>
        <v>4576</v>
      </c>
      <c r="L11" s="446">
        <f t="shared" si="0"/>
        <v>537</v>
      </c>
      <c r="M11" s="446">
        <f t="shared" si="0"/>
        <v>603</v>
      </c>
      <c r="N11" s="446">
        <f t="shared" si="0"/>
        <v>31736</v>
      </c>
      <c r="O11" s="446">
        <f t="shared" si="0"/>
        <v>14969</v>
      </c>
    </row>
    <row r="12" spans="1:15" s="23" customFormat="1" ht="19.5" customHeight="1">
      <c r="A12" s="448">
        <v>1</v>
      </c>
      <c r="B12" s="449" t="s">
        <v>337</v>
      </c>
      <c r="C12" s="442">
        <f aca="true" t="shared" si="1" ref="C12:C36">SUM(D12:K12)+N12+O12</f>
        <v>9820</v>
      </c>
      <c r="D12" s="442"/>
      <c r="E12" s="442"/>
      <c r="F12" s="442"/>
      <c r="G12" s="442"/>
      <c r="H12" s="442"/>
      <c r="I12" s="442"/>
      <c r="J12" s="442"/>
      <c r="K12" s="442"/>
      <c r="L12" s="442"/>
      <c r="M12" s="442"/>
      <c r="N12" s="442">
        <v>9820</v>
      </c>
      <c r="O12" s="442"/>
    </row>
    <row r="13" spans="1:15" s="23" customFormat="1" ht="19.5" customHeight="1">
      <c r="A13" s="448">
        <f>A12+1</f>
        <v>2</v>
      </c>
      <c r="B13" s="449" t="s">
        <v>338</v>
      </c>
      <c r="C13" s="442">
        <f t="shared" si="1"/>
        <v>7033</v>
      </c>
      <c r="D13" s="442"/>
      <c r="E13" s="442">
        <v>12</v>
      </c>
      <c r="F13" s="442"/>
      <c r="G13" s="442"/>
      <c r="H13" s="442"/>
      <c r="I13" s="442"/>
      <c r="J13" s="442"/>
      <c r="K13" s="442"/>
      <c r="L13" s="442"/>
      <c r="M13" s="442"/>
      <c r="N13" s="442">
        <v>6991</v>
      </c>
      <c r="O13" s="442">
        <v>30</v>
      </c>
    </row>
    <row r="14" spans="1:15" s="23" customFormat="1" ht="19.5" customHeight="1">
      <c r="A14" s="448">
        <f aca="true" t="shared" si="2" ref="A14:A36">A13+1</f>
        <v>3</v>
      </c>
      <c r="B14" s="450" t="s">
        <v>339</v>
      </c>
      <c r="C14" s="443">
        <f t="shared" si="1"/>
        <v>1305</v>
      </c>
      <c r="D14" s="443"/>
      <c r="E14" s="443"/>
      <c r="F14" s="443"/>
      <c r="G14" s="443"/>
      <c r="H14" s="443"/>
      <c r="I14" s="443"/>
      <c r="J14" s="443"/>
      <c r="K14" s="443">
        <f>L14+M14</f>
        <v>603</v>
      </c>
      <c r="L14" s="443"/>
      <c r="M14" s="443">
        <v>603</v>
      </c>
      <c r="N14" s="443">
        <v>702</v>
      </c>
      <c r="O14" s="443"/>
    </row>
    <row r="15" spans="1:15" s="23" customFormat="1" ht="19.5" customHeight="1">
      <c r="A15" s="448">
        <f t="shared" si="2"/>
        <v>4</v>
      </c>
      <c r="B15" s="450" t="s">
        <v>340</v>
      </c>
      <c r="C15" s="443">
        <f t="shared" si="1"/>
        <v>710</v>
      </c>
      <c r="D15" s="443"/>
      <c r="E15" s="443"/>
      <c r="F15" s="443"/>
      <c r="G15" s="443"/>
      <c r="H15" s="443"/>
      <c r="I15" s="443"/>
      <c r="J15" s="443"/>
      <c r="K15" s="443"/>
      <c r="L15" s="443"/>
      <c r="M15" s="443"/>
      <c r="N15" s="443">
        <v>710</v>
      </c>
      <c r="O15" s="443"/>
    </row>
    <row r="16" spans="1:15" s="23" customFormat="1" ht="19.5" customHeight="1">
      <c r="A16" s="448">
        <f t="shared" si="2"/>
        <v>5</v>
      </c>
      <c r="B16" s="450" t="s">
        <v>341</v>
      </c>
      <c r="C16" s="443">
        <f t="shared" si="1"/>
        <v>7871</v>
      </c>
      <c r="D16" s="443"/>
      <c r="E16" s="443">
        <v>118</v>
      </c>
      <c r="F16" s="443"/>
      <c r="G16" s="443"/>
      <c r="H16" s="443"/>
      <c r="I16" s="443"/>
      <c r="J16" s="443">
        <v>2863</v>
      </c>
      <c r="K16" s="443">
        <v>3973</v>
      </c>
      <c r="L16" s="443">
        <v>537</v>
      </c>
      <c r="M16" s="443"/>
      <c r="N16" s="443">
        <v>917</v>
      </c>
      <c r="O16" s="443"/>
    </row>
    <row r="17" spans="1:15" s="23" customFormat="1" ht="19.5" customHeight="1">
      <c r="A17" s="448">
        <f t="shared" si="2"/>
        <v>6</v>
      </c>
      <c r="B17" s="450" t="s">
        <v>342</v>
      </c>
      <c r="C17" s="443">
        <f t="shared" si="1"/>
        <v>1230</v>
      </c>
      <c r="D17" s="443"/>
      <c r="E17" s="443"/>
      <c r="F17" s="443"/>
      <c r="G17" s="443"/>
      <c r="H17" s="443"/>
      <c r="I17" s="443"/>
      <c r="J17" s="443"/>
      <c r="K17" s="443"/>
      <c r="L17" s="443"/>
      <c r="M17" s="443"/>
      <c r="N17" s="443">
        <v>1230</v>
      </c>
      <c r="O17" s="443"/>
    </row>
    <row r="18" spans="1:15" s="23" customFormat="1" ht="19.5" customHeight="1">
      <c r="A18" s="448">
        <f t="shared" si="2"/>
        <v>7</v>
      </c>
      <c r="B18" s="450" t="s">
        <v>343</v>
      </c>
      <c r="C18" s="443">
        <f t="shared" si="1"/>
        <v>140625</v>
      </c>
      <c r="D18" s="443">
        <v>137500</v>
      </c>
      <c r="E18" s="443"/>
      <c r="F18" s="443"/>
      <c r="G18" s="443"/>
      <c r="H18" s="443"/>
      <c r="I18" s="443"/>
      <c r="J18" s="443"/>
      <c r="K18" s="443"/>
      <c r="L18" s="443"/>
      <c r="M18" s="443"/>
      <c r="N18" s="443">
        <v>1815</v>
      </c>
      <c r="O18" s="443">
        <v>1310</v>
      </c>
    </row>
    <row r="19" spans="1:15" s="23" customFormat="1" ht="19.5" customHeight="1">
      <c r="A19" s="448">
        <f t="shared" si="2"/>
        <v>8</v>
      </c>
      <c r="B19" s="450" t="s">
        <v>344</v>
      </c>
      <c r="C19" s="443">
        <f t="shared" si="1"/>
        <v>580</v>
      </c>
      <c r="D19" s="443"/>
      <c r="E19" s="443"/>
      <c r="F19" s="443"/>
      <c r="G19" s="443"/>
      <c r="H19" s="443"/>
      <c r="I19" s="443"/>
      <c r="J19" s="443"/>
      <c r="K19" s="443"/>
      <c r="L19" s="443"/>
      <c r="M19" s="443"/>
      <c r="N19" s="443">
        <v>580</v>
      </c>
      <c r="O19" s="443"/>
    </row>
    <row r="20" spans="1:15" s="23" customFormat="1" ht="19.5" customHeight="1">
      <c r="A20" s="448">
        <f t="shared" si="2"/>
        <v>9</v>
      </c>
      <c r="B20" s="450" t="s">
        <v>345</v>
      </c>
      <c r="C20" s="443">
        <f t="shared" si="1"/>
        <v>16577</v>
      </c>
      <c r="D20" s="443"/>
      <c r="E20" s="443"/>
      <c r="F20" s="443">
        <v>1630</v>
      </c>
      <c r="G20" s="443"/>
      <c r="H20" s="443"/>
      <c r="I20" s="443"/>
      <c r="J20" s="443"/>
      <c r="K20" s="443"/>
      <c r="L20" s="443"/>
      <c r="M20" s="443"/>
      <c r="N20" s="443">
        <v>1392</v>
      </c>
      <c r="O20" s="443">
        <v>13555</v>
      </c>
    </row>
    <row r="21" spans="1:15" s="23" customFormat="1" ht="19.5" customHeight="1">
      <c r="A21" s="448">
        <f t="shared" si="2"/>
        <v>10</v>
      </c>
      <c r="B21" s="450" t="s">
        <v>346</v>
      </c>
      <c r="C21" s="443">
        <f t="shared" si="1"/>
        <v>611</v>
      </c>
      <c r="D21" s="443"/>
      <c r="E21" s="443"/>
      <c r="F21" s="443"/>
      <c r="G21" s="443">
        <v>54</v>
      </c>
      <c r="H21" s="443"/>
      <c r="I21" s="443"/>
      <c r="J21" s="443"/>
      <c r="K21" s="443"/>
      <c r="L21" s="443"/>
      <c r="M21" s="443"/>
      <c r="N21" s="443">
        <v>537</v>
      </c>
      <c r="O21" s="443">
        <v>20</v>
      </c>
    </row>
    <row r="22" spans="1:15" s="23" customFormat="1" ht="19.5" customHeight="1">
      <c r="A22" s="448">
        <f t="shared" si="2"/>
        <v>11</v>
      </c>
      <c r="B22" s="450" t="s">
        <v>347</v>
      </c>
      <c r="C22" s="443">
        <f t="shared" si="1"/>
        <v>1202</v>
      </c>
      <c r="D22" s="443"/>
      <c r="E22" s="443"/>
      <c r="F22" s="443"/>
      <c r="G22" s="443"/>
      <c r="H22" s="443"/>
      <c r="I22" s="443"/>
      <c r="J22" s="443">
        <v>300</v>
      </c>
      <c r="K22" s="443"/>
      <c r="L22" s="443"/>
      <c r="M22" s="443"/>
      <c r="N22" s="443">
        <v>902</v>
      </c>
      <c r="O22" s="443"/>
    </row>
    <row r="23" spans="1:15" s="23" customFormat="1" ht="19.5" customHeight="1">
      <c r="A23" s="448">
        <f t="shared" si="2"/>
        <v>12</v>
      </c>
      <c r="B23" s="449" t="s">
        <v>348</v>
      </c>
      <c r="C23" s="442">
        <f t="shared" si="1"/>
        <v>1018</v>
      </c>
      <c r="D23" s="442"/>
      <c r="E23" s="442"/>
      <c r="F23" s="442"/>
      <c r="G23" s="442"/>
      <c r="H23" s="442"/>
      <c r="I23" s="442"/>
      <c r="J23" s="442"/>
      <c r="K23" s="442"/>
      <c r="L23" s="442"/>
      <c r="M23" s="442"/>
      <c r="N23" s="442">
        <v>988</v>
      </c>
      <c r="O23" s="442">
        <v>30</v>
      </c>
    </row>
    <row r="24" spans="1:15" s="23" customFormat="1" ht="19.5" customHeight="1">
      <c r="A24" s="448">
        <f t="shared" si="2"/>
        <v>13</v>
      </c>
      <c r="B24" s="450" t="s">
        <v>349</v>
      </c>
      <c r="C24" s="443">
        <f t="shared" si="1"/>
        <v>672</v>
      </c>
      <c r="D24" s="443"/>
      <c r="E24" s="443"/>
      <c r="F24" s="443"/>
      <c r="G24" s="443"/>
      <c r="H24" s="443"/>
      <c r="I24" s="443"/>
      <c r="J24" s="443"/>
      <c r="K24" s="443"/>
      <c r="L24" s="443"/>
      <c r="M24" s="443"/>
      <c r="N24" s="443">
        <v>672</v>
      </c>
      <c r="O24" s="443"/>
    </row>
    <row r="25" spans="1:15" s="23" customFormat="1" ht="19.5" customHeight="1">
      <c r="A25" s="448">
        <f t="shared" si="2"/>
        <v>14</v>
      </c>
      <c r="B25" s="450" t="s">
        <v>350</v>
      </c>
      <c r="C25" s="443">
        <f t="shared" si="1"/>
        <v>270</v>
      </c>
      <c r="D25" s="443"/>
      <c r="E25" s="443"/>
      <c r="F25" s="443"/>
      <c r="G25" s="443"/>
      <c r="H25" s="443"/>
      <c r="I25" s="443"/>
      <c r="J25" s="443"/>
      <c r="K25" s="443"/>
      <c r="L25" s="443"/>
      <c r="M25" s="443"/>
      <c r="N25" s="443">
        <v>270</v>
      </c>
      <c r="O25" s="443"/>
    </row>
    <row r="26" spans="1:15" s="23" customFormat="1" ht="19.5" customHeight="1">
      <c r="A26" s="448">
        <f t="shared" si="2"/>
        <v>15</v>
      </c>
      <c r="B26" s="450" t="s">
        <v>351</v>
      </c>
      <c r="C26" s="443">
        <f t="shared" si="1"/>
        <v>206</v>
      </c>
      <c r="D26" s="443"/>
      <c r="E26" s="443"/>
      <c r="F26" s="443"/>
      <c r="G26" s="443"/>
      <c r="H26" s="443"/>
      <c r="I26" s="443"/>
      <c r="J26" s="443"/>
      <c r="K26" s="443"/>
      <c r="L26" s="443"/>
      <c r="M26" s="443"/>
      <c r="N26" s="443">
        <v>206</v>
      </c>
      <c r="O26" s="443"/>
    </row>
    <row r="27" spans="1:15" s="23" customFormat="1" ht="19.5" customHeight="1">
      <c r="A27" s="448">
        <f t="shared" si="2"/>
        <v>16</v>
      </c>
      <c r="B27" s="450" t="s">
        <v>352</v>
      </c>
      <c r="C27" s="443">
        <f t="shared" si="1"/>
        <v>1232</v>
      </c>
      <c r="D27" s="443"/>
      <c r="E27" s="443"/>
      <c r="F27" s="443"/>
      <c r="G27" s="443"/>
      <c r="H27" s="443"/>
      <c r="I27" s="443"/>
      <c r="J27" s="443"/>
      <c r="K27" s="443"/>
      <c r="L27" s="443"/>
      <c r="M27" s="443"/>
      <c r="N27" s="443">
        <v>1208</v>
      </c>
      <c r="O27" s="443">
        <v>24</v>
      </c>
    </row>
    <row r="28" spans="1:15" s="23" customFormat="1" ht="19.5" customHeight="1">
      <c r="A28" s="448">
        <f t="shared" si="2"/>
        <v>17</v>
      </c>
      <c r="B28" s="450" t="s">
        <v>353</v>
      </c>
      <c r="C28" s="443">
        <f t="shared" si="1"/>
        <v>1214</v>
      </c>
      <c r="D28" s="443"/>
      <c r="E28" s="443"/>
      <c r="F28" s="443"/>
      <c r="G28" s="443">
        <v>300</v>
      </c>
      <c r="H28" s="443"/>
      <c r="I28" s="443"/>
      <c r="J28" s="443"/>
      <c r="K28" s="443"/>
      <c r="L28" s="443"/>
      <c r="M28" s="443"/>
      <c r="N28" s="443">
        <v>914</v>
      </c>
      <c r="O28" s="443"/>
    </row>
    <row r="29" spans="1:15" s="23" customFormat="1" ht="19.5" customHeight="1">
      <c r="A29" s="448">
        <f t="shared" si="2"/>
        <v>18</v>
      </c>
      <c r="B29" s="450" t="s">
        <v>354</v>
      </c>
      <c r="C29" s="443">
        <f t="shared" si="1"/>
        <v>641</v>
      </c>
      <c r="D29" s="443"/>
      <c r="E29" s="443"/>
      <c r="F29" s="443"/>
      <c r="G29" s="443"/>
      <c r="H29" s="443"/>
      <c r="I29" s="443"/>
      <c r="J29" s="443"/>
      <c r="K29" s="443"/>
      <c r="L29" s="443"/>
      <c r="M29" s="443"/>
      <c r="N29" s="443">
        <v>641</v>
      </c>
      <c r="O29" s="443"/>
    </row>
    <row r="30" spans="1:15" s="23" customFormat="1" ht="19.5" customHeight="1">
      <c r="A30" s="448">
        <f t="shared" si="2"/>
        <v>19</v>
      </c>
      <c r="B30" s="450" t="s">
        <v>355</v>
      </c>
      <c r="C30" s="443">
        <f t="shared" si="1"/>
        <v>609</v>
      </c>
      <c r="D30" s="443"/>
      <c r="E30" s="443"/>
      <c r="F30" s="443"/>
      <c r="G30" s="443"/>
      <c r="H30" s="443"/>
      <c r="I30" s="443"/>
      <c r="J30" s="443"/>
      <c r="K30" s="443"/>
      <c r="L30" s="443"/>
      <c r="M30" s="443"/>
      <c r="N30" s="443">
        <v>609</v>
      </c>
      <c r="O30" s="443"/>
    </row>
    <row r="31" spans="1:15" s="23" customFormat="1" ht="19.5" customHeight="1">
      <c r="A31" s="448">
        <f t="shared" si="2"/>
        <v>20</v>
      </c>
      <c r="B31" s="450" t="s">
        <v>356</v>
      </c>
      <c r="C31" s="443">
        <f t="shared" si="1"/>
        <v>545</v>
      </c>
      <c r="D31" s="443"/>
      <c r="E31" s="443"/>
      <c r="F31" s="443"/>
      <c r="G31" s="443"/>
      <c r="H31" s="443"/>
      <c r="I31" s="443"/>
      <c r="J31" s="443"/>
      <c r="K31" s="443"/>
      <c r="L31" s="443"/>
      <c r="M31" s="443"/>
      <c r="N31" s="443">
        <v>545</v>
      </c>
      <c r="O31" s="443"/>
    </row>
    <row r="32" spans="1:15" s="23" customFormat="1" ht="19.5" customHeight="1">
      <c r="A32" s="448">
        <f t="shared" si="2"/>
        <v>21</v>
      </c>
      <c r="B32" s="450" t="s">
        <v>357</v>
      </c>
      <c r="C32" s="443">
        <f t="shared" si="1"/>
        <v>1198</v>
      </c>
      <c r="D32" s="443">
        <v>1179</v>
      </c>
      <c r="E32" s="443"/>
      <c r="F32" s="443"/>
      <c r="G32" s="443"/>
      <c r="H32" s="443"/>
      <c r="I32" s="443"/>
      <c r="J32" s="443"/>
      <c r="K32" s="443"/>
      <c r="L32" s="443"/>
      <c r="M32" s="443"/>
      <c r="N32" s="443">
        <v>19</v>
      </c>
      <c r="O32" s="443"/>
    </row>
    <row r="33" spans="1:15" s="23" customFormat="1" ht="19.5" customHeight="1">
      <c r="A33" s="448">
        <f t="shared" si="2"/>
        <v>22</v>
      </c>
      <c r="B33" s="450" t="s">
        <v>358</v>
      </c>
      <c r="C33" s="443">
        <f t="shared" si="1"/>
        <v>2265</v>
      </c>
      <c r="D33" s="443">
        <v>2239</v>
      </c>
      <c r="E33" s="443"/>
      <c r="F33" s="443"/>
      <c r="G33" s="443"/>
      <c r="H33" s="443"/>
      <c r="I33" s="443"/>
      <c r="J33" s="443"/>
      <c r="K33" s="443"/>
      <c r="L33" s="443"/>
      <c r="M33" s="443"/>
      <c r="N33" s="443">
        <v>26</v>
      </c>
      <c r="O33" s="443"/>
    </row>
    <row r="34" spans="1:15" s="23" customFormat="1" ht="19.5" customHeight="1">
      <c r="A34" s="448">
        <f t="shared" si="2"/>
        <v>23</v>
      </c>
      <c r="B34" s="450" t="s">
        <v>359</v>
      </c>
      <c r="C34" s="443">
        <f t="shared" si="1"/>
        <v>1089</v>
      </c>
      <c r="D34" s="443"/>
      <c r="E34" s="443"/>
      <c r="F34" s="443"/>
      <c r="G34" s="443">
        <v>620</v>
      </c>
      <c r="H34" s="443"/>
      <c r="I34" s="443">
        <v>451</v>
      </c>
      <c r="J34" s="443"/>
      <c r="K34" s="443"/>
      <c r="L34" s="443"/>
      <c r="M34" s="443"/>
      <c r="N34" s="443">
        <v>18</v>
      </c>
      <c r="O34" s="443"/>
    </row>
    <row r="35" spans="1:15" s="23" customFormat="1" ht="19.5" customHeight="1">
      <c r="A35" s="448">
        <f t="shared" si="2"/>
        <v>24</v>
      </c>
      <c r="B35" s="450" t="s">
        <v>360</v>
      </c>
      <c r="C35" s="443">
        <f t="shared" si="1"/>
        <v>321</v>
      </c>
      <c r="D35" s="443"/>
      <c r="E35" s="443"/>
      <c r="F35" s="443"/>
      <c r="G35" s="443">
        <v>321</v>
      </c>
      <c r="H35" s="443"/>
      <c r="I35" s="443"/>
      <c r="J35" s="443"/>
      <c r="K35" s="443"/>
      <c r="L35" s="443"/>
      <c r="M35" s="443"/>
      <c r="N35" s="443"/>
      <c r="O35" s="443"/>
    </row>
    <row r="36" spans="1:15" s="23" customFormat="1" ht="19.5" customHeight="1">
      <c r="A36" s="451">
        <f t="shared" si="2"/>
        <v>25</v>
      </c>
      <c r="B36" s="452" t="s">
        <v>361</v>
      </c>
      <c r="C36" s="453">
        <f t="shared" si="1"/>
        <v>730</v>
      </c>
      <c r="D36" s="453"/>
      <c r="E36" s="453"/>
      <c r="F36" s="453"/>
      <c r="G36" s="453"/>
      <c r="H36" s="453">
        <v>706</v>
      </c>
      <c r="I36" s="453"/>
      <c r="J36" s="453"/>
      <c r="K36" s="453"/>
      <c r="L36" s="453"/>
      <c r="M36" s="453"/>
      <c r="N36" s="453">
        <v>24</v>
      </c>
      <c r="O36" s="453"/>
    </row>
  </sheetData>
  <sheetProtection/>
  <mergeCells count="20">
    <mergeCell ref="A1:C1"/>
    <mergeCell ref="A2:C2"/>
    <mergeCell ref="M1:O1"/>
    <mergeCell ref="O8:O9"/>
    <mergeCell ref="H8:H9"/>
    <mergeCell ref="I8:I9"/>
    <mergeCell ref="J8:J9"/>
    <mergeCell ref="K8:K9"/>
    <mergeCell ref="L8:M8"/>
    <mergeCell ref="N8:N9"/>
    <mergeCell ref="A4:O4"/>
    <mergeCell ref="A5:O5"/>
    <mergeCell ref="A7:A9"/>
    <mergeCell ref="B7:B9"/>
    <mergeCell ref="C7:C9"/>
    <mergeCell ref="D7:O7"/>
    <mergeCell ref="D8:D9"/>
    <mergeCell ref="E8:E9"/>
    <mergeCell ref="F8:F9"/>
    <mergeCell ref="G8:G9"/>
  </mergeCells>
  <printOptions horizontalCentered="1"/>
  <pageMargins left="0.24" right="0.16" top="0.72" bottom="0.32" header="0.31496062992126" footer="0.2"/>
  <pageSetup horizontalDpi="600" verticalDpi="600" orientation="landscape" paperSize="9" scale="95" r:id="rId1"/>
</worksheet>
</file>

<file path=xl/worksheets/sheet21.xml><?xml version="1.0" encoding="utf-8"?>
<worksheet xmlns="http://schemas.openxmlformats.org/spreadsheetml/2006/main" xmlns:r="http://schemas.openxmlformats.org/officeDocument/2006/relationships">
  <dimension ref="A1:O37"/>
  <sheetViews>
    <sheetView zoomScalePageLayoutView="0" workbookViewId="0" topLeftCell="A1">
      <selection activeCell="A1" sqref="A1:B1"/>
    </sheetView>
  </sheetViews>
  <sheetFormatPr defaultColWidth="10" defaultRowHeight="15"/>
  <cols>
    <col min="1" max="1" width="5.69921875" style="222" customWidth="1"/>
    <col min="2" max="2" width="19.3984375" style="222" customWidth="1"/>
    <col min="3" max="3" width="13.09765625" style="222" customWidth="1"/>
    <col min="4" max="4" width="12.59765625" style="222" customWidth="1"/>
    <col min="5" max="6" width="18.69921875" style="222" customWidth="1"/>
    <col min="7" max="7" width="14" style="222" customWidth="1"/>
    <col min="8" max="8" width="12.09765625" style="222" customWidth="1"/>
    <col min="9" max="9" width="12.3984375" style="222" customWidth="1"/>
    <col min="10" max="10" width="13.8984375" style="222" customWidth="1"/>
    <col min="11" max="16384" width="10" style="222" customWidth="1"/>
  </cols>
  <sheetData>
    <row r="1" spans="1:13" ht="15.75">
      <c r="A1" s="937" t="s">
        <v>376</v>
      </c>
      <c r="B1" s="937"/>
      <c r="C1" s="937"/>
      <c r="D1" s="219"/>
      <c r="E1" s="220"/>
      <c r="F1" s="221"/>
      <c r="G1" s="221"/>
      <c r="H1" s="214"/>
      <c r="I1" s="999" t="s">
        <v>136</v>
      </c>
      <c r="J1" s="999"/>
      <c r="K1" s="214"/>
      <c r="L1" s="214"/>
      <c r="M1" s="214"/>
    </row>
    <row r="2" spans="1:13" ht="15.75">
      <c r="A2" s="937" t="s">
        <v>377</v>
      </c>
      <c r="B2" s="938"/>
      <c r="C2" s="938"/>
      <c r="D2" s="219"/>
      <c r="E2" s="220"/>
      <c r="F2" s="221"/>
      <c r="G2" s="221"/>
      <c r="H2" s="214"/>
      <c r="I2" s="214"/>
      <c r="J2" s="140"/>
      <c r="K2" s="214"/>
      <c r="L2" s="214"/>
      <c r="M2" s="214"/>
    </row>
    <row r="3" spans="1:10" ht="12.75" customHeight="1">
      <c r="A3" s="223"/>
      <c r="B3" s="223"/>
      <c r="C3" s="221"/>
      <c r="D3" s="221"/>
      <c r="E3" s="221"/>
      <c r="F3" s="221"/>
      <c r="G3" s="221"/>
      <c r="H3" s="221"/>
      <c r="I3" s="221"/>
      <c r="J3" s="221"/>
    </row>
    <row r="4" spans="1:10" ht="24" customHeight="1">
      <c r="A4" s="942" t="s">
        <v>378</v>
      </c>
      <c r="B4" s="942"/>
      <c r="C4" s="942"/>
      <c r="D4" s="942"/>
      <c r="E4" s="942"/>
      <c r="F4" s="942"/>
      <c r="G4" s="942"/>
      <c r="H4" s="942"/>
      <c r="I4" s="942"/>
      <c r="J4" s="942"/>
    </row>
    <row r="5" spans="1:15" ht="23.25" customHeight="1">
      <c r="A5" s="847" t="str">
        <f>'81'!A5:C5</f>
        <v>(Kèm theo Quyết định số     /QĐ-UBND ngày     tháng     năm 2019 của UBND huyện )</v>
      </c>
      <c r="B5" s="847"/>
      <c r="C5" s="847"/>
      <c r="D5" s="847"/>
      <c r="E5" s="847"/>
      <c r="F5" s="847"/>
      <c r="G5" s="847"/>
      <c r="H5" s="847"/>
      <c r="I5" s="847"/>
      <c r="J5" s="847"/>
      <c r="K5" s="59"/>
      <c r="L5" s="59"/>
      <c r="M5" s="59"/>
      <c r="N5" s="59"/>
      <c r="O5" s="59"/>
    </row>
    <row r="6" spans="1:10" ht="19.5" customHeight="1">
      <c r="A6" s="224"/>
      <c r="B6" s="224"/>
      <c r="C6" s="225"/>
      <c r="D6" s="225"/>
      <c r="E6" s="225"/>
      <c r="F6" s="225"/>
      <c r="G6" s="225"/>
      <c r="H6" s="225"/>
      <c r="I6" s="225"/>
      <c r="J6" s="226" t="s">
        <v>27</v>
      </c>
    </row>
    <row r="7" spans="1:10" s="227" customFormat="1" ht="24" customHeight="1">
      <c r="A7" s="1039" t="s">
        <v>81</v>
      </c>
      <c r="B7" s="1039" t="s">
        <v>64</v>
      </c>
      <c r="C7" s="1037" t="s">
        <v>70</v>
      </c>
      <c r="D7" s="1037" t="s">
        <v>207</v>
      </c>
      <c r="E7" s="1037"/>
      <c r="F7" s="1037"/>
      <c r="G7" s="1037" t="s">
        <v>301</v>
      </c>
      <c r="H7" s="1037" t="s">
        <v>162</v>
      </c>
      <c r="I7" s="1037" t="s">
        <v>9</v>
      </c>
      <c r="J7" s="1037" t="s">
        <v>161</v>
      </c>
    </row>
    <row r="8" spans="1:10" s="227" customFormat="1" ht="24.75" customHeight="1">
      <c r="A8" s="1039"/>
      <c r="B8" s="1039"/>
      <c r="C8" s="1037"/>
      <c r="D8" s="1037" t="s">
        <v>69</v>
      </c>
      <c r="E8" s="1038" t="s">
        <v>71</v>
      </c>
      <c r="F8" s="1038"/>
      <c r="G8" s="1037"/>
      <c r="H8" s="1037"/>
      <c r="I8" s="1037"/>
      <c r="J8" s="1037"/>
    </row>
    <row r="9" spans="1:10" s="227" customFormat="1" ht="63.75" customHeight="1">
      <c r="A9" s="1039"/>
      <c r="B9" s="1039"/>
      <c r="C9" s="1037"/>
      <c r="D9" s="1037"/>
      <c r="E9" s="228" t="s">
        <v>159</v>
      </c>
      <c r="F9" s="228" t="s">
        <v>160</v>
      </c>
      <c r="G9" s="1037"/>
      <c r="H9" s="1037"/>
      <c r="I9" s="1037"/>
      <c r="J9" s="1037"/>
    </row>
    <row r="10" spans="1:10" s="232" customFormat="1" ht="16.5" customHeight="1">
      <c r="A10" s="229" t="s">
        <v>0</v>
      </c>
      <c r="B10" s="230" t="s">
        <v>1</v>
      </c>
      <c r="C10" s="231">
        <v>1</v>
      </c>
      <c r="D10" s="231"/>
      <c r="E10" s="231">
        <v>3</v>
      </c>
      <c r="F10" s="231">
        <v>4</v>
      </c>
      <c r="G10" s="231">
        <v>5</v>
      </c>
      <c r="H10" s="231">
        <v>6</v>
      </c>
      <c r="I10" s="231">
        <v>7</v>
      </c>
      <c r="J10" s="231">
        <v>8</v>
      </c>
    </row>
    <row r="11" spans="1:10" s="473" customFormat="1" ht="22.5" customHeight="1">
      <c r="A11" s="468"/>
      <c r="B11" s="469" t="s">
        <v>28</v>
      </c>
      <c r="C11" s="472">
        <f>SUM(C12:C21)</f>
        <v>30305</v>
      </c>
      <c r="D11" s="472">
        <f aca="true" t="shared" si="0" ref="D11:J11">SUM(D12:D21)</f>
        <v>28488</v>
      </c>
      <c r="E11" s="472">
        <f t="shared" si="0"/>
        <v>24888</v>
      </c>
      <c r="F11" s="472">
        <f t="shared" si="0"/>
        <v>3600.0000000000005</v>
      </c>
      <c r="G11" s="472">
        <f t="shared" si="0"/>
        <v>33548</v>
      </c>
      <c r="H11" s="472">
        <f t="shared" si="0"/>
        <v>5613</v>
      </c>
      <c r="I11" s="472">
        <f t="shared" si="0"/>
        <v>595</v>
      </c>
      <c r="J11" s="472">
        <f t="shared" si="0"/>
        <v>68244</v>
      </c>
    </row>
    <row r="12" spans="1:10" s="225" customFormat="1" ht="22.5" customHeight="1">
      <c r="A12" s="470">
        <v>1</v>
      </c>
      <c r="B12" s="463" t="s">
        <v>365</v>
      </c>
      <c r="C12" s="411">
        <v>2898</v>
      </c>
      <c r="D12" s="237">
        <f>E12+F12</f>
        <v>1430</v>
      </c>
      <c r="E12" s="466">
        <v>1056.4</v>
      </c>
      <c r="F12" s="466">
        <v>373.6</v>
      </c>
      <c r="G12" s="237">
        <v>4007</v>
      </c>
      <c r="H12" s="466"/>
      <c r="I12" s="466">
        <v>145</v>
      </c>
      <c r="J12" s="237">
        <f>D12+G12+H12+I12</f>
        <v>5582</v>
      </c>
    </row>
    <row r="13" spans="1:10" s="225" customFormat="1" ht="22.5" customHeight="1">
      <c r="A13" s="470">
        <f>A12+1</f>
        <v>2</v>
      </c>
      <c r="B13" s="463" t="s">
        <v>366</v>
      </c>
      <c r="C13" s="411">
        <v>2763</v>
      </c>
      <c r="D13" s="237">
        <f aca="true" t="shared" si="1" ref="D13:D21">E13+F13</f>
        <v>1887</v>
      </c>
      <c r="E13" s="466">
        <v>1602.6</v>
      </c>
      <c r="F13" s="466">
        <v>284.40000000000003</v>
      </c>
      <c r="G13" s="237">
        <v>4167</v>
      </c>
      <c r="H13" s="466">
        <v>366</v>
      </c>
      <c r="I13" s="466">
        <v>0</v>
      </c>
      <c r="J13" s="237">
        <f aca="true" t="shared" si="2" ref="J13:J21">D13+G13+H13+I13</f>
        <v>6420</v>
      </c>
    </row>
    <row r="14" spans="1:10" s="225" customFormat="1" ht="22.5" customHeight="1">
      <c r="A14" s="470">
        <f aca="true" t="shared" si="3" ref="A14:A21">A13+1</f>
        <v>3</v>
      </c>
      <c r="B14" s="463" t="s">
        <v>367</v>
      </c>
      <c r="C14" s="411">
        <v>3249</v>
      </c>
      <c r="D14" s="237">
        <f t="shared" si="1"/>
        <v>2087</v>
      </c>
      <c r="E14" s="466">
        <v>1661.6</v>
      </c>
      <c r="F14" s="466">
        <v>425.40000000000003</v>
      </c>
      <c r="G14" s="237">
        <v>3883</v>
      </c>
      <c r="H14" s="466">
        <v>165</v>
      </c>
      <c r="I14" s="466">
        <v>0</v>
      </c>
      <c r="J14" s="237">
        <f t="shared" si="2"/>
        <v>6135</v>
      </c>
    </row>
    <row r="15" spans="1:10" s="225" customFormat="1" ht="22.5" customHeight="1">
      <c r="A15" s="470">
        <f t="shared" si="3"/>
        <v>4</v>
      </c>
      <c r="B15" s="463" t="s">
        <v>368</v>
      </c>
      <c r="C15" s="411">
        <v>2969</v>
      </c>
      <c r="D15" s="237">
        <f t="shared" si="1"/>
        <v>7199</v>
      </c>
      <c r="E15" s="466">
        <v>6758.2</v>
      </c>
      <c r="F15" s="466">
        <v>440.8</v>
      </c>
      <c r="G15" s="237">
        <v>2107</v>
      </c>
      <c r="H15" s="466"/>
      <c r="I15" s="466"/>
      <c r="J15" s="237">
        <f t="shared" si="2"/>
        <v>9306</v>
      </c>
    </row>
    <row r="16" spans="1:10" s="225" customFormat="1" ht="22.5" customHeight="1">
      <c r="A16" s="470">
        <f t="shared" si="3"/>
        <v>5</v>
      </c>
      <c r="B16" s="463" t="s">
        <v>369</v>
      </c>
      <c r="C16" s="411">
        <v>6794</v>
      </c>
      <c r="D16" s="237">
        <f t="shared" si="1"/>
        <v>6257</v>
      </c>
      <c r="E16" s="466">
        <v>5624.8</v>
      </c>
      <c r="F16" s="466">
        <v>632.2</v>
      </c>
      <c r="G16" s="237">
        <v>1192</v>
      </c>
      <c r="H16" s="466">
        <v>337</v>
      </c>
      <c r="I16" s="466">
        <v>0</v>
      </c>
      <c r="J16" s="237">
        <f t="shared" si="2"/>
        <v>7786</v>
      </c>
    </row>
    <row r="17" spans="1:10" s="225" customFormat="1" ht="22.5" customHeight="1">
      <c r="A17" s="470">
        <f t="shared" si="3"/>
        <v>6</v>
      </c>
      <c r="B17" s="464" t="s">
        <v>370</v>
      </c>
      <c r="C17" s="411">
        <v>3545</v>
      </c>
      <c r="D17" s="237">
        <f t="shared" si="1"/>
        <v>2692</v>
      </c>
      <c r="E17" s="466">
        <v>2238.4</v>
      </c>
      <c r="F17" s="466">
        <v>453.6</v>
      </c>
      <c r="G17" s="237">
        <v>2831</v>
      </c>
      <c r="H17" s="466">
        <f>50+467</f>
        <v>517</v>
      </c>
      <c r="I17" s="466">
        <v>0</v>
      </c>
      <c r="J17" s="237">
        <f t="shared" si="2"/>
        <v>6040</v>
      </c>
    </row>
    <row r="18" spans="1:10" s="225" customFormat="1" ht="22.5" customHeight="1">
      <c r="A18" s="470">
        <f t="shared" si="3"/>
        <v>7</v>
      </c>
      <c r="B18" s="464" t="s">
        <v>371</v>
      </c>
      <c r="C18" s="411">
        <v>782</v>
      </c>
      <c r="D18" s="237">
        <f t="shared" si="1"/>
        <v>1065</v>
      </c>
      <c r="E18" s="466">
        <v>971.2</v>
      </c>
      <c r="F18" s="466">
        <v>93.80000000000001</v>
      </c>
      <c r="G18" s="237">
        <v>5399</v>
      </c>
      <c r="H18" s="466">
        <v>532</v>
      </c>
      <c r="I18" s="466">
        <v>150</v>
      </c>
      <c r="J18" s="237">
        <f t="shared" si="2"/>
        <v>7146</v>
      </c>
    </row>
    <row r="19" spans="1:10" s="225" customFormat="1" ht="22.5" customHeight="1">
      <c r="A19" s="470">
        <f t="shared" si="3"/>
        <v>8</v>
      </c>
      <c r="B19" s="464" t="s">
        <v>372</v>
      </c>
      <c r="C19" s="411">
        <v>2686</v>
      </c>
      <c r="D19" s="237">
        <f t="shared" si="1"/>
        <v>2802</v>
      </c>
      <c r="E19" s="466">
        <v>2526.4</v>
      </c>
      <c r="F19" s="466">
        <v>275.6</v>
      </c>
      <c r="G19" s="237">
        <v>3865</v>
      </c>
      <c r="H19" s="466">
        <v>1143</v>
      </c>
      <c r="I19" s="466">
        <v>180</v>
      </c>
      <c r="J19" s="237">
        <f t="shared" si="2"/>
        <v>7990</v>
      </c>
    </row>
    <row r="20" spans="1:10" s="225" customFormat="1" ht="22.5" customHeight="1">
      <c r="A20" s="470">
        <f t="shared" si="3"/>
        <v>9</v>
      </c>
      <c r="B20" s="464" t="s">
        <v>373</v>
      </c>
      <c r="C20" s="411">
        <v>3226</v>
      </c>
      <c r="D20" s="237">
        <f t="shared" si="1"/>
        <v>2463</v>
      </c>
      <c r="E20" s="466">
        <v>2054.8</v>
      </c>
      <c r="F20" s="466">
        <v>408.20000000000005</v>
      </c>
      <c r="G20" s="237">
        <v>2341</v>
      </c>
      <c r="H20" s="466">
        <v>1944</v>
      </c>
      <c r="I20" s="466">
        <v>0</v>
      </c>
      <c r="J20" s="237">
        <f t="shared" si="2"/>
        <v>6748</v>
      </c>
    </row>
    <row r="21" spans="1:10" s="225" customFormat="1" ht="22.5" customHeight="1">
      <c r="A21" s="471">
        <f t="shared" si="3"/>
        <v>10</v>
      </c>
      <c r="B21" s="465" t="s">
        <v>374</v>
      </c>
      <c r="C21" s="412">
        <v>1393</v>
      </c>
      <c r="D21" s="239">
        <f t="shared" si="1"/>
        <v>606</v>
      </c>
      <c r="E21" s="467">
        <v>393.6</v>
      </c>
      <c r="F21" s="467">
        <v>212.4</v>
      </c>
      <c r="G21" s="239">
        <v>3756</v>
      </c>
      <c r="H21" s="467">
        <v>609</v>
      </c>
      <c r="I21" s="467">
        <v>120</v>
      </c>
      <c r="J21" s="239">
        <f t="shared" si="2"/>
        <v>5091</v>
      </c>
    </row>
    <row r="22" spans="1:10" ht="19.5" customHeight="1">
      <c r="A22" s="166"/>
      <c r="B22" s="240"/>
      <c r="C22" s="225"/>
      <c r="D22" s="225"/>
      <c r="E22" s="225"/>
      <c r="F22" s="225"/>
      <c r="G22" s="225"/>
      <c r="H22" s="225"/>
      <c r="I22" s="225"/>
      <c r="J22" s="225"/>
    </row>
    <row r="23" spans="1:10" ht="18.75">
      <c r="A23" s="225"/>
      <c r="B23" s="225"/>
      <c r="C23" s="225"/>
      <c r="D23" s="225"/>
      <c r="E23" s="225"/>
      <c r="F23" s="225"/>
      <c r="G23" s="225"/>
      <c r="H23" s="225"/>
      <c r="I23" s="225"/>
      <c r="J23" s="225"/>
    </row>
    <row r="24" spans="1:10" ht="18.75">
      <c r="A24" s="225"/>
      <c r="B24" s="225"/>
      <c r="C24" s="225"/>
      <c r="D24" s="225"/>
      <c r="E24" s="225"/>
      <c r="F24" s="225"/>
      <c r="G24" s="225"/>
      <c r="H24" s="225"/>
      <c r="I24" s="225"/>
      <c r="J24" s="225"/>
    </row>
    <row r="25" spans="1:10" ht="18.75">
      <c r="A25" s="225"/>
      <c r="B25" s="225"/>
      <c r="C25" s="225"/>
      <c r="D25" s="225"/>
      <c r="E25" s="225"/>
      <c r="F25" s="225"/>
      <c r="G25" s="225"/>
      <c r="H25" s="225"/>
      <c r="I25" s="225"/>
      <c r="J25" s="225"/>
    </row>
    <row r="26" spans="1:10" ht="18.75">
      <c r="A26" s="225"/>
      <c r="B26" s="225"/>
      <c r="C26" s="225"/>
      <c r="D26" s="225"/>
      <c r="E26" s="225"/>
      <c r="F26" s="225"/>
      <c r="G26" s="225"/>
      <c r="H26" s="225"/>
      <c r="I26" s="225"/>
      <c r="J26" s="225"/>
    </row>
    <row r="27" spans="1:10" ht="18.75">
      <c r="A27" s="225"/>
      <c r="B27" s="225"/>
      <c r="C27" s="225"/>
      <c r="D27" s="225"/>
      <c r="E27" s="225"/>
      <c r="F27" s="225"/>
      <c r="G27" s="225"/>
      <c r="H27" s="225"/>
      <c r="I27" s="225"/>
      <c r="J27" s="225"/>
    </row>
    <row r="28" spans="1:10" ht="18.75">
      <c r="A28" s="225"/>
      <c r="B28" s="225"/>
      <c r="C28" s="225"/>
      <c r="D28" s="225"/>
      <c r="E28" s="225"/>
      <c r="F28" s="225"/>
      <c r="G28" s="225"/>
      <c r="H28" s="225"/>
      <c r="I28" s="225"/>
      <c r="J28" s="225"/>
    </row>
    <row r="29" spans="1:10" ht="18.75">
      <c r="A29" s="225"/>
      <c r="B29" s="225"/>
      <c r="C29" s="225"/>
      <c r="D29" s="225"/>
      <c r="E29" s="225"/>
      <c r="F29" s="225"/>
      <c r="G29" s="225"/>
      <c r="H29" s="225"/>
      <c r="I29" s="225"/>
      <c r="J29" s="225"/>
    </row>
    <row r="30" spans="1:10" ht="18.75">
      <c r="A30" s="225"/>
      <c r="B30" s="225"/>
      <c r="C30" s="225"/>
      <c r="D30" s="225"/>
      <c r="E30" s="225"/>
      <c r="F30" s="225"/>
      <c r="G30" s="225"/>
      <c r="H30" s="225"/>
      <c r="I30" s="225"/>
      <c r="J30" s="225"/>
    </row>
    <row r="31" spans="1:10" ht="18.75">
      <c r="A31" s="225"/>
      <c r="B31" s="225"/>
      <c r="C31" s="225"/>
      <c r="D31" s="225"/>
      <c r="E31" s="225"/>
      <c r="F31" s="225"/>
      <c r="G31" s="225"/>
      <c r="H31" s="225"/>
      <c r="I31" s="225"/>
      <c r="J31" s="225"/>
    </row>
    <row r="32" spans="1:10" ht="18.75">
      <c r="A32" s="225"/>
      <c r="B32" s="225"/>
      <c r="C32" s="225"/>
      <c r="D32" s="225"/>
      <c r="E32" s="225"/>
      <c r="F32" s="225"/>
      <c r="G32" s="225"/>
      <c r="H32" s="225"/>
      <c r="I32" s="225"/>
      <c r="J32" s="225"/>
    </row>
    <row r="33" spans="1:10" ht="22.5" customHeight="1">
      <c r="A33" s="225"/>
      <c r="B33" s="225"/>
      <c r="C33" s="225"/>
      <c r="D33" s="225"/>
      <c r="E33" s="225"/>
      <c r="F33" s="225"/>
      <c r="G33" s="225"/>
      <c r="H33" s="225"/>
      <c r="I33" s="225"/>
      <c r="J33" s="225"/>
    </row>
    <row r="34" spans="1:10" ht="18.75">
      <c r="A34" s="225"/>
      <c r="B34" s="225"/>
      <c r="C34" s="225"/>
      <c r="D34" s="225"/>
      <c r="E34" s="225"/>
      <c r="F34" s="225"/>
      <c r="G34" s="225"/>
      <c r="H34" s="225"/>
      <c r="I34" s="225"/>
      <c r="J34" s="225"/>
    </row>
    <row r="35" spans="1:10" ht="18.75">
      <c r="A35" s="225"/>
      <c r="B35" s="225"/>
      <c r="C35" s="225"/>
      <c r="D35" s="225"/>
      <c r="E35" s="225"/>
      <c r="F35" s="225"/>
      <c r="G35" s="225"/>
      <c r="H35" s="225"/>
      <c r="I35" s="225"/>
      <c r="J35" s="225"/>
    </row>
    <row r="36" spans="1:10" ht="18.75">
      <c r="A36" s="225"/>
      <c r="B36" s="225"/>
      <c r="C36" s="225"/>
      <c r="D36" s="225"/>
      <c r="E36" s="225"/>
      <c r="F36" s="225"/>
      <c r="G36" s="225"/>
      <c r="H36" s="225"/>
      <c r="I36" s="225"/>
      <c r="J36" s="225"/>
    </row>
    <row r="37" spans="1:10" ht="18.75">
      <c r="A37" s="225"/>
      <c r="B37" s="225"/>
      <c r="C37" s="225"/>
      <c r="D37" s="225"/>
      <c r="E37" s="225"/>
      <c r="F37" s="225"/>
      <c r="G37" s="225"/>
      <c r="H37" s="225"/>
      <c r="I37" s="225"/>
      <c r="J37" s="225"/>
    </row>
  </sheetData>
  <sheetProtection/>
  <mergeCells count="15">
    <mergeCell ref="J7:J9"/>
    <mergeCell ref="D7:F7"/>
    <mergeCell ref="G7:G9"/>
    <mergeCell ref="H7:H9"/>
    <mergeCell ref="I7:I9"/>
    <mergeCell ref="A1:C1"/>
    <mergeCell ref="A2:C2"/>
    <mergeCell ref="I1:J1"/>
    <mergeCell ref="D8:D9"/>
    <mergeCell ref="E8:F8"/>
    <mergeCell ref="A4:J4"/>
    <mergeCell ref="A5:J5"/>
    <mergeCell ref="A7:A9"/>
    <mergeCell ref="B7:B9"/>
    <mergeCell ref="C7:C9"/>
  </mergeCells>
  <printOptions horizontalCentered="1"/>
  <pageMargins left="0.24" right="0.16" top="0.83" bottom="0.2362204724409449" header="0.15748031496062992" footer="0.15748031496062992"/>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1:G40"/>
  <sheetViews>
    <sheetView zoomScalePageLayoutView="0" workbookViewId="0" topLeftCell="A1">
      <selection activeCell="A1" sqref="A1:B1"/>
    </sheetView>
  </sheetViews>
  <sheetFormatPr defaultColWidth="10" defaultRowHeight="15"/>
  <cols>
    <col min="1" max="1" width="5.69921875" style="81" customWidth="1"/>
    <col min="2" max="2" width="25.69921875" style="81" customWidth="1"/>
    <col min="3" max="6" width="16.8984375" style="81" customWidth="1"/>
    <col min="7" max="16384" width="10" style="81" customWidth="1"/>
  </cols>
  <sheetData>
    <row r="1" spans="1:7" ht="15.75">
      <c r="A1" s="937" t="s">
        <v>376</v>
      </c>
      <c r="B1" s="937"/>
      <c r="C1" s="214"/>
      <c r="D1" s="220"/>
      <c r="E1" s="999" t="s">
        <v>137</v>
      </c>
      <c r="F1" s="999"/>
      <c r="G1" s="214"/>
    </row>
    <row r="2" spans="1:7" ht="15.75">
      <c r="A2" s="937" t="s">
        <v>377</v>
      </c>
      <c r="B2" s="937"/>
      <c r="C2" s="484"/>
      <c r="D2" s="220"/>
      <c r="E2" s="140"/>
      <c r="F2" s="140"/>
      <c r="G2" s="214"/>
    </row>
    <row r="3" spans="1:7" ht="14.25" customHeight="1">
      <c r="A3" s="214"/>
      <c r="B3" s="218"/>
      <c r="C3" s="219"/>
      <c r="D3" s="220"/>
      <c r="E3" s="140"/>
      <c r="F3" s="140"/>
      <c r="G3" s="214"/>
    </row>
    <row r="4" spans="1:6" s="144" customFormat="1" ht="33" customHeight="1">
      <c r="A4" s="485" t="s">
        <v>383</v>
      </c>
      <c r="B4" s="477"/>
      <c r="C4" s="478"/>
      <c r="D4" s="478"/>
      <c r="E4" s="478"/>
      <c r="F4" s="478"/>
    </row>
    <row r="5" spans="1:6" ht="18" customHeight="1">
      <c r="A5" s="847" t="str">
        <f>'81'!A5:C5</f>
        <v>(Kèm theo Quyết định số     /QĐ-UBND ngày     tháng     năm 2019 của UBND huyện )</v>
      </c>
      <c r="B5" s="847"/>
      <c r="C5" s="847"/>
      <c r="D5" s="847"/>
      <c r="E5" s="847"/>
      <c r="F5" s="847"/>
    </row>
    <row r="6" spans="1:6" ht="14.25" customHeight="1">
      <c r="A6" s="60"/>
      <c r="B6" s="60"/>
      <c r="C6" s="61"/>
      <c r="D6" s="61"/>
      <c r="E6" s="61"/>
      <c r="F6" s="61"/>
    </row>
    <row r="7" spans="1:6" ht="19.5" customHeight="1">
      <c r="A7" s="62"/>
      <c r="B7" s="62"/>
      <c r="C7" s="3"/>
      <c r="D7" s="3"/>
      <c r="E7" s="947" t="s">
        <v>27</v>
      </c>
      <c r="F7" s="947"/>
    </row>
    <row r="8" spans="1:6" s="144" customFormat="1" ht="23.25" customHeight="1">
      <c r="A8" s="844" t="s">
        <v>81</v>
      </c>
      <c r="B8" s="844" t="s">
        <v>64</v>
      </c>
      <c r="C8" s="844" t="s">
        <v>69</v>
      </c>
      <c r="D8" s="844" t="s">
        <v>146</v>
      </c>
      <c r="E8" s="844" t="s">
        <v>302</v>
      </c>
      <c r="F8" s="844" t="s">
        <v>147</v>
      </c>
    </row>
    <row r="9" spans="1:6" s="144" customFormat="1" ht="23.25" customHeight="1">
      <c r="A9" s="845"/>
      <c r="B9" s="845"/>
      <c r="C9" s="845"/>
      <c r="D9" s="845"/>
      <c r="E9" s="845"/>
      <c r="F9" s="845"/>
    </row>
    <row r="10" spans="1:6" s="144" customFormat="1" ht="23.25" customHeight="1">
      <c r="A10" s="845"/>
      <c r="B10" s="845"/>
      <c r="C10" s="845"/>
      <c r="D10" s="845"/>
      <c r="E10" s="845"/>
      <c r="F10" s="845"/>
    </row>
    <row r="11" spans="1:6" s="144" customFormat="1" ht="23.25" customHeight="1">
      <c r="A11" s="845"/>
      <c r="B11" s="845"/>
      <c r="C11" s="845"/>
      <c r="D11" s="845"/>
      <c r="E11" s="845"/>
      <c r="F11" s="845"/>
    </row>
    <row r="12" spans="1:6" s="144" customFormat="1" ht="23.25" customHeight="1">
      <c r="A12" s="846"/>
      <c r="B12" s="846"/>
      <c r="C12" s="846"/>
      <c r="D12" s="845"/>
      <c r="E12" s="845"/>
      <c r="F12" s="845"/>
    </row>
    <row r="13" spans="1:6" s="146" customFormat="1" ht="17.25" customHeight="1">
      <c r="A13" s="136" t="s">
        <v>0</v>
      </c>
      <c r="B13" s="145" t="s">
        <v>1</v>
      </c>
      <c r="C13" s="136" t="s">
        <v>102</v>
      </c>
      <c r="D13" s="271" t="s">
        <v>103</v>
      </c>
      <c r="E13" s="136">
        <f>D13+1</f>
        <v>3</v>
      </c>
      <c r="F13" s="136">
        <f>E13+1</f>
        <v>4</v>
      </c>
    </row>
    <row r="14" spans="1:6" s="3" customFormat="1" ht="34.5" customHeight="1">
      <c r="A14" s="147"/>
      <c r="B14" s="461" t="s">
        <v>28</v>
      </c>
      <c r="C14" s="462">
        <f>D14+E14+F14</f>
        <v>1108</v>
      </c>
      <c r="D14" s="149"/>
      <c r="E14" s="486">
        <f>SUM(E15:E24)</f>
        <v>1108</v>
      </c>
      <c r="F14" s="149"/>
    </row>
    <row r="15" spans="1:6" s="3" customFormat="1" ht="34.5" customHeight="1">
      <c r="A15" s="456">
        <v>1</v>
      </c>
      <c r="B15" s="457" t="s">
        <v>365</v>
      </c>
      <c r="C15" s="153">
        <f aca="true" t="shared" si="0" ref="C15:C24">D15+E15+F15</f>
        <v>134</v>
      </c>
      <c r="D15" s="153"/>
      <c r="E15" s="466">
        <v>134</v>
      </c>
      <c r="F15" s="153"/>
    </row>
    <row r="16" spans="1:6" s="3" customFormat="1" ht="34.5" customHeight="1">
      <c r="A16" s="456">
        <f>A15+1</f>
        <v>2</v>
      </c>
      <c r="B16" s="457" t="s">
        <v>366</v>
      </c>
      <c r="C16" s="153">
        <f t="shared" si="0"/>
        <v>139</v>
      </c>
      <c r="D16" s="153"/>
      <c r="E16" s="466">
        <v>139</v>
      </c>
      <c r="F16" s="153"/>
    </row>
    <row r="17" spans="1:6" s="3" customFormat="1" ht="34.5" customHeight="1">
      <c r="A17" s="456">
        <f aca="true" t="shared" si="1" ref="A17:A24">A16+1</f>
        <v>3</v>
      </c>
      <c r="B17" s="457" t="s">
        <v>367</v>
      </c>
      <c r="C17" s="153">
        <f t="shared" si="0"/>
        <v>143</v>
      </c>
      <c r="D17" s="153"/>
      <c r="E17" s="466">
        <v>143</v>
      </c>
      <c r="F17" s="153"/>
    </row>
    <row r="18" spans="1:6" s="3" customFormat="1" ht="34.5" customHeight="1">
      <c r="A18" s="456">
        <f t="shared" si="1"/>
        <v>4</v>
      </c>
      <c r="B18" s="457" t="s">
        <v>368</v>
      </c>
      <c r="C18" s="153">
        <f t="shared" si="0"/>
        <v>136</v>
      </c>
      <c r="D18" s="153"/>
      <c r="E18" s="466">
        <v>136</v>
      </c>
      <c r="F18" s="153"/>
    </row>
    <row r="19" spans="1:6" s="3" customFormat="1" ht="34.5" customHeight="1">
      <c r="A19" s="456">
        <f t="shared" si="1"/>
        <v>5</v>
      </c>
      <c r="B19" s="457" t="s">
        <v>369</v>
      </c>
      <c r="C19" s="153">
        <f t="shared" si="0"/>
        <v>78</v>
      </c>
      <c r="D19" s="153"/>
      <c r="E19" s="466">
        <v>78</v>
      </c>
      <c r="F19" s="153"/>
    </row>
    <row r="20" spans="1:6" s="3" customFormat="1" ht="34.5" customHeight="1">
      <c r="A20" s="456">
        <f t="shared" si="1"/>
        <v>6</v>
      </c>
      <c r="B20" s="458" t="s">
        <v>370</v>
      </c>
      <c r="C20" s="153">
        <f t="shared" si="0"/>
        <v>68</v>
      </c>
      <c r="D20" s="153"/>
      <c r="E20" s="466">
        <v>68</v>
      </c>
      <c r="F20" s="153"/>
    </row>
    <row r="21" spans="1:6" s="3" customFormat="1" ht="34.5" customHeight="1">
      <c r="A21" s="456">
        <f t="shared" si="1"/>
        <v>7</v>
      </c>
      <c r="B21" s="458" t="s">
        <v>371</v>
      </c>
      <c r="C21" s="153">
        <f t="shared" si="0"/>
        <v>76</v>
      </c>
      <c r="D21" s="153"/>
      <c r="E21" s="466">
        <v>76</v>
      </c>
      <c r="F21" s="153"/>
    </row>
    <row r="22" spans="1:6" s="3" customFormat="1" ht="34.5" customHeight="1">
      <c r="A22" s="456">
        <f t="shared" si="1"/>
        <v>8</v>
      </c>
      <c r="B22" s="458" t="s">
        <v>372</v>
      </c>
      <c r="C22" s="153">
        <f t="shared" si="0"/>
        <v>128</v>
      </c>
      <c r="D22" s="153"/>
      <c r="E22" s="466">
        <v>128</v>
      </c>
      <c r="F22" s="153"/>
    </row>
    <row r="23" spans="1:6" s="3" customFormat="1" ht="34.5" customHeight="1">
      <c r="A23" s="456">
        <f t="shared" si="1"/>
        <v>9</v>
      </c>
      <c r="B23" s="458" t="s">
        <v>373</v>
      </c>
      <c r="C23" s="153">
        <f t="shared" si="0"/>
        <v>143</v>
      </c>
      <c r="D23" s="153"/>
      <c r="E23" s="466">
        <v>143</v>
      </c>
      <c r="F23" s="153"/>
    </row>
    <row r="24" spans="1:6" s="3" customFormat="1" ht="34.5" customHeight="1">
      <c r="A24" s="459">
        <f t="shared" si="1"/>
        <v>10</v>
      </c>
      <c r="B24" s="460" t="s">
        <v>374</v>
      </c>
      <c r="C24" s="13">
        <f t="shared" si="0"/>
        <v>63</v>
      </c>
      <c r="D24" s="13"/>
      <c r="E24" s="467">
        <v>63</v>
      </c>
      <c r="F24" s="13"/>
    </row>
    <row r="25" spans="1:6" ht="19.5" customHeight="1">
      <c r="A25" s="62"/>
      <c r="B25" s="166"/>
      <c r="C25" s="3"/>
      <c r="D25" s="3"/>
      <c r="E25" s="3"/>
      <c r="F25" s="3"/>
    </row>
    <row r="26" spans="1:6" ht="18.75">
      <c r="A26" s="3"/>
      <c r="B26" s="62"/>
      <c r="C26" s="3"/>
      <c r="D26" s="3"/>
      <c r="E26" s="3"/>
      <c r="F26" s="3"/>
    </row>
    <row r="27" spans="1:6" ht="18.75">
      <c r="A27" s="3"/>
      <c r="B27" s="3"/>
      <c r="C27" s="3"/>
      <c r="D27" s="3"/>
      <c r="E27" s="3"/>
      <c r="F27" s="3"/>
    </row>
    <row r="28" spans="1:6" ht="18.75">
      <c r="A28" s="3"/>
      <c r="B28" s="3"/>
      <c r="C28" s="3"/>
      <c r="D28" s="3"/>
      <c r="E28" s="3"/>
      <c r="F28" s="3"/>
    </row>
    <row r="29" spans="1:6" ht="18.75">
      <c r="A29" s="3"/>
      <c r="B29" s="3"/>
      <c r="C29" s="3"/>
      <c r="D29" s="3"/>
      <c r="E29" s="3"/>
      <c r="F29" s="3"/>
    </row>
    <row r="30" spans="1:6" ht="18.75">
      <c r="A30" s="3"/>
      <c r="B30" s="3"/>
      <c r="C30" s="3"/>
      <c r="D30" s="3"/>
      <c r="E30" s="3"/>
      <c r="F30" s="3"/>
    </row>
    <row r="31" spans="1:6" ht="18.75">
      <c r="A31" s="3"/>
      <c r="B31" s="3"/>
      <c r="C31" s="3"/>
      <c r="D31" s="3"/>
      <c r="E31" s="3"/>
      <c r="F31" s="3"/>
    </row>
    <row r="32" spans="1:6" ht="18.75">
      <c r="A32" s="3"/>
      <c r="B32" s="3"/>
      <c r="C32" s="3"/>
      <c r="D32" s="3"/>
      <c r="E32" s="3"/>
      <c r="F32" s="3"/>
    </row>
    <row r="33" spans="1:6" ht="18.75">
      <c r="A33" s="3"/>
      <c r="B33" s="3"/>
      <c r="C33" s="3"/>
      <c r="D33" s="3"/>
      <c r="E33" s="3"/>
      <c r="F33" s="3"/>
    </row>
    <row r="34" spans="1:6" ht="18.75">
      <c r="A34" s="3"/>
      <c r="B34" s="3"/>
      <c r="C34" s="3"/>
      <c r="D34" s="3"/>
      <c r="E34" s="3"/>
      <c r="F34" s="3"/>
    </row>
    <row r="35" spans="1:6" ht="18.75">
      <c r="A35" s="3"/>
      <c r="B35" s="3"/>
      <c r="C35" s="3"/>
      <c r="D35" s="3"/>
      <c r="E35" s="3"/>
      <c r="F35" s="3"/>
    </row>
    <row r="36" spans="1:6" ht="22.5" customHeight="1">
      <c r="A36" s="3"/>
      <c r="B36" s="3"/>
      <c r="C36" s="3"/>
      <c r="D36" s="3"/>
      <c r="E36" s="3"/>
      <c r="F36" s="3"/>
    </row>
    <row r="37" spans="1:6" ht="18.75">
      <c r="A37" s="3"/>
      <c r="B37" s="3"/>
      <c r="C37" s="3"/>
      <c r="D37" s="3"/>
      <c r="E37" s="3"/>
      <c r="F37" s="3"/>
    </row>
    <row r="38" spans="1:6" ht="18.75">
      <c r="A38" s="3"/>
      <c r="B38" s="3"/>
      <c r="C38" s="3"/>
      <c r="D38" s="3"/>
      <c r="E38" s="3"/>
      <c r="F38" s="3"/>
    </row>
    <row r="39" spans="1:6" ht="18.75">
      <c r="A39" s="3"/>
      <c r="B39" s="3"/>
      <c r="C39" s="3"/>
      <c r="D39" s="3"/>
      <c r="E39" s="3"/>
      <c r="F39" s="3"/>
    </row>
    <row r="40" spans="1:6" ht="18.75">
      <c r="A40" s="3"/>
      <c r="B40" s="3"/>
      <c r="C40" s="3"/>
      <c r="D40" s="3"/>
      <c r="E40" s="3"/>
      <c r="F40" s="3"/>
    </row>
  </sheetData>
  <sheetProtection/>
  <mergeCells count="11">
    <mergeCell ref="B8:B12"/>
    <mergeCell ref="C8:C12"/>
    <mergeCell ref="E7:F7"/>
    <mergeCell ref="D8:D12"/>
    <mergeCell ref="E8:E12"/>
    <mergeCell ref="A1:B1"/>
    <mergeCell ref="A2:B2"/>
    <mergeCell ref="E1:F1"/>
    <mergeCell ref="A5:F5"/>
    <mergeCell ref="F8:F12"/>
    <mergeCell ref="A8:A12"/>
  </mergeCells>
  <printOptions horizontalCentered="1"/>
  <pageMargins left="0.77" right="0.2" top="0.66" bottom="0.7480314960629921" header="0.31496062992125984" footer="0.31496062992125984"/>
  <pageSetup horizontalDpi="600" verticalDpi="600" orientation="portrait" paperSize="9" scale="95" r:id="rId1"/>
</worksheet>
</file>

<file path=xl/worksheets/sheet23.xml><?xml version="1.0" encoding="utf-8"?>
<worksheet xmlns="http://schemas.openxmlformats.org/spreadsheetml/2006/main" xmlns:r="http://schemas.openxmlformats.org/officeDocument/2006/relationships">
  <dimension ref="A1:S34"/>
  <sheetViews>
    <sheetView zoomScalePageLayoutView="0" workbookViewId="0" topLeftCell="A1">
      <selection activeCell="A1" sqref="A1:B1"/>
    </sheetView>
  </sheetViews>
  <sheetFormatPr defaultColWidth="10" defaultRowHeight="15"/>
  <cols>
    <col min="1" max="1" width="6.09765625" style="222" customWidth="1"/>
    <col min="2" max="2" width="24.296875" style="222" customWidth="1"/>
    <col min="3" max="19" width="9.8984375" style="222" customWidth="1"/>
    <col min="20" max="16384" width="10" style="222" customWidth="1"/>
  </cols>
  <sheetData>
    <row r="1" spans="1:19" ht="18.75">
      <c r="A1" s="214" t="s">
        <v>84</v>
      </c>
      <c r="B1" s="218"/>
      <c r="C1" s="219"/>
      <c r="D1" s="220"/>
      <c r="E1" s="221"/>
      <c r="F1" s="221"/>
      <c r="G1" s="221"/>
      <c r="H1" s="244"/>
      <c r="I1" s="245"/>
      <c r="J1" s="245"/>
      <c r="S1" s="140" t="s">
        <v>138</v>
      </c>
    </row>
    <row r="2" spans="1:11" ht="12.75" customHeight="1">
      <c r="A2" s="223"/>
      <c r="B2" s="223"/>
      <c r="C2" s="221"/>
      <c r="D2" s="221"/>
      <c r="E2" s="221"/>
      <c r="F2" s="221"/>
      <c r="G2" s="221"/>
      <c r="H2" s="221"/>
      <c r="I2" s="221"/>
      <c r="J2" s="221"/>
      <c r="K2" s="221"/>
    </row>
    <row r="3" spans="1:19" ht="21" customHeight="1">
      <c r="A3" s="965" t="s">
        <v>208</v>
      </c>
      <c r="B3" s="965"/>
      <c r="C3" s="965"/>
      <c r="D3" s="965"/>
      <c r="E3" s="965"/>
      <c r="F3" s="965"/>
      <c r="G3" s="965"/>
      <c r="H3" s="965"/>
      <c r="I3" s="965"/>
      <c r="J3" s="965"/>
      <c r="K3" s="965"/>
      <c r="L3" s="965"/>
      <c r="M3" s="965"/>
      <c r="N3" s="965"/>
      <c r="O3" s="965"/>
      <c r="P3" s="965"/>
      <c r="Q3" s="965"/>
      <c r="R3" s="965"/>
      <c r="S3" s="965"/>
    </row>
    <row r="4" spans="1:19" ht="18" customHeight="1">
      <c r="A4" s="847" t="str">
        <f>'81'!A5:C5</f>
        <v>(Kèm theo Quyết định số     /QĐ-UBND ngày     tháng     năm 2019 của UBND huyện )</v>
      </c>
      <c r="B4" s="847"/>
      <c r="C4" s="847"/>
      <c r="D4" s="847"/>
      <c r="E4" s="847"/>
      <c r="F4" s="847"/>
      <c r="G4" s="847"/>
      <c r="H4" s="847"/>
      <c r="I4" s="847"/>
      <c r="J4" s="847"/>
      <c r="K4" s="847"/>
      <c r="L4" s="847"/>
      <c r="M4" s="847"/>
      <c r="N4" s="847"/>
      <c r="O4" s="847"/>
      <c r="P4" s="847"/>
      <c r="Q4" s="847"/>
      <c r="R4" s="847"/>
      <c r="S4" s="847"/>
    </row>
    <row r="5" spans="1:19" ht="19.5" customHeight="1">
      <c r="A5" s="224"/>
      <c r="B5" s="224"/>
      <c r="C5" s="225"/>
      <c r="D5" s="225"/>
      <c r="E5" s="225"/>
      <c r="F5" s="225"/>
      <c r="G5" s="225"/>
      <c r="H5" s="246"/>
      <c r="I5" s="964"/>
      <c r="J5" s="964"/>
      <c r="K5" s="964"/>
      <c r="Q5" s="964" t="s">
        <v>27</v>
      </c>
      <c r="R5" s="964"/>
      <c r="S5" s="964"/>
    </row>
    <row r="6" spans="1:19" ht="21.75" customHeight="1">
      <c r="A6" s="962" t="s">
        <v>81</v>
      </c>
      <c r="B6" s="966" t="s">
        <v>64</v>
      </c>
      <c r="C6" s="962" t="s">
        <v>69</v>
      </c>
      <c r="D6" s="971" t="s">
        <v>74</v>
      </c>
      <c r="E6" s="972"/>
      <c r="F6" s="968" t="s">
        <v>236</v>
      </c>
      <c r="G6" s="969"/>
      <c r="H6" s="969"/>
      <c r="I6" s="969"/>
      <c r="J6" s="969"/>
      <c r="K6" s="969"/>
      <c r="L6" s="970"/>
      <c r="M6" s="968" t="s">
        <v>236</v>
      </c>
      <c r="N6" s="969"/>
      <c r="O6" s="969"/>
      <c r="P6" s="969"/>
      <c r="Q6" s="969"/>
      <c r="R6" s="969"/>
      <c r="S6" s="970"/>
    </row>
    <row r="7" spans="1:19" ht="21.75" customHeight="1">
      <c r="A7" s="963"/>
      <c r="B7" s="967"/>
      <c r="C7" s="963"/>
      <c r="D7" s="960" t="s">
        <v>237</v>
      </c>
      <c r="E7" s="960" t="s">
        <v>209</v>
      </c>
      <c r="F7" s="962" t="s">
        <v>69</v>
      </c>
      <c r="G7" s="957" t="s">
        <v>237</v>
      </c>
      <c r="H7" s="958"/>
      <c r="I7" s="959"/>
      <c r="J7" s="957" t="s">
        <v>209</v>
      </c>
      <c r="K7" s="958"/>
      <c r="L7" s="959"/>
      <c r="M7" s="962" t="s">
        <v>69</v>
      </c>
      <c r="N7" s="957" t="s">
        <v>237</v>
      </c>
      <c r="O7" s="958"/>
      <c r="P7" s="959"/>
      <c r="Q7" s="957" t="s">
        <v>209</v>
      </c>
      <c r="R7" s="958"/>
      <c r="S7" s="959"/>
    </row>
    <row r="8" spans="1:19" ht="50.25" customHeight="1">
      <c r="A8" s="963"/>
      <c r="B8" s="967"/>
      <c r="C8" s="963"/>
      <c r="D8" s="961"/>
      <c r="E8" s="961"/>
      <c r="F8" s="963"/>
      <c r="G8" s="248" t="s">
        <v>69</v>
      </c>
      <c r="H8" s="247" t="s">
        <v>58</v>
      </c>
      <c r="I8" s="247" t="s">
        <v>59</v>
      </c>
      <c r="J8" s="248" t="s">
        <v>69</v>
      </c>
      <c r="K8" s="247" t="s">
        <v>58</v>
      </c>
      <c r="L8" s="247" t="s">
        <v>59</v>
      </c>
      <c r="M8" s="963"/>
      <c r="N8" s="248" t="s">
        <v>69</v>
      </c>
      <c r="O8" s="247" t="s">
        <v>58</v>
      </c>
      <c r="P8" s="247" t="s">
        <v>59</v>
      </c>
      <c r="Q8" s="248" t="s">
        <v>69</v>
      </c>
      <c r="R8" s="247" t="s">
        <v>58</v>
      </c>
      <c r="S8" s="247" t="s">
        <v>59</v>
      </c>
    </row>
    <row r="9" spans="1:19" s="252" customFormat="1" ht="17.25" customHeight="1">
      <c r="A9" s="249" t="s">
        <v>0</v>
      </c>
      <c r="B9" s="250" t="s">
        <v>1</v>
      </c>
      <c r="C9" s="249" t="s">
        <v>33</v>
      </c>
      <c r="D9" s="249" t="s">
        <v>238</v>
      </c>
      <c r="E9" s="249" t="s">
        <v>239</v>
      </c>
      <c r="F9" s="249" t="s">
        <v>240</v>
      </c>
      <c r="G9" s="249" t="s">
        <v>82</v>
      </c>
      <c r="H9" s="249">
        <v>6</v>
      </c>
      <c r="I9" s="249">
        <v>7</v>
      </c>
      <c r="J9" s="249" t="s">
        <v>226</v>
      </c>
      <c r="K9" s="249">
        <v>9</v>
      </c>
      <c r="L9" s="249">
        <v>10</v>
      </c>
      <c r="M9" s="251" t="s">
        <v>241</v>
      </c>
      <c r="N9" s="249" t="s">
        <v>242</v>
      </c>
      <c r="O9" s="251">
        <v>13</v>
      </c>
      <c r="P9" s="251">
        <v>14</v>
      </c>
      <c r="Q9" s="249" t="s">
        <v>243</v>
      </c>
      <c r="R9" s="251">
        <v>16</v>
      </c>
      <c r="S9" s="251">
        <v>17</v>
      </c>
    </row>
    <row r="10" spans="1:19" s="225" customFormat="1" ht="27" customHeight="1">
      <c r="A10" s="233"/>
      <c r="B10" s="234" t="s">
        <v>28</v>
      </c>
      <c r="C10" s="235"/>
      <c r="D10" s="235"/>
      <c r="E10" s="235"/>
      <c r="F10" s="235"/>
      <c r="G10" s="235"/>
      <c r="H10" s="235"/>
      <c r="I10" s="235"/>
      <c r="J10" s="235"/>
      <c r="K10" s="235"/>
      <c r="L10" s="235"/>
      <c r="M10" s="235"/>
      <c r="N10" s="235"/>
      <c r="O10" s="235"/>
      <c r="P10" s="235"/>
      <c r="Q10" s="235"/>
      <c r="R10" s="235"/>
      <c r="S10" s="235"/>
    </row>
    <row r="11" spans="1:19" s="225" customFormat="1" ht="27" customHeight="1">
      <c r="A11" s="253" t="s">
        <v>5</v>
      </c>
      <c r="B11" s="254" t="s">
        <v>89</v>
      </c>
      <c r="C11" s="237"/>
      <c r="D11" s="237"/>
      <c r="E11" s="237"/>
      <c r="F11" s="237"/>
      <c r="G11" s="237"/>
      <c r="H11" s="237"/>
      <c r="I11" s="237"/>
      <c r="J11" s="237"/>
      <c r="K11" s="237"/>
      <c r="L11" s="237"/>
      <c r="M11" s="237"/>
      <c r="N11" s="237"/>
      <c r="O11" s="237"/>
      <c r="P11" s="237"/>
      <c r="Q11" s="237"/>
      <c r="R11" s="237"/>
      <c r="S11" s="237"/>
    </row>
    <row r="12" spans="1:19" s="225" customFormat="1" ht="27" customHeight="1">
      <c r="A12" s="236">
        <v>1</v>
      </c>
      <c r="B12" s="241" t="s">
        <v>189</v>
      </c>
      <c r="C12" s="237"/>
      <c r="D12" s="237"/>
      <c r="E12" s="237"/>
      <c r="F12" s="237"/>
      <c r="G12" s="237"/>
      <c r="H12" s="237"/>
      <c r="I12" s="237"/>
      <c r="J12" s="237"/>
      <c r="K12" s="237"/>
      <c r="L12" s="237"/>
      <c r="M12" s="237"/>
      <c r="N12" s="237"/>
      <c r="O12" s="237"/>
      <c r="P12" s="237"/>
      <c r="Q12" s="237"/>
      <c r="R12" s="237"/>
      <c r="S12" s="237"/>
    </row>
    <row r="13" spans="1:19" s="225" customFormat="1" ht="27" customHeight="1">
      <c r="A13" s="236">
        <v>2</v>
      </c>
      <c r="B13" s="241" t="s">
        <v>190</v>
      </c>
      <c r="C13" s="237"/>
      <c r="D13" s="237"/>
      <c r="E13" s="237"/>
      <c r="F13" s="237"/>
      <c r="G13" s="237"/>
      <c r="H13" s="237"/>
      <c r="I13" s="237"/>
      <c r="J13" s="237"/>
      <c r="K13" s="237"/>
      <c r="L13" s="237"/>
      <c r="M13" s="237"/>
      <c r="N13" s="237"/>
      <c r="O13" s="237"/>
      <c r="P13" s="237"/>
      <c r="Q13" s="237"/>
      <c r="R13" s="237"/>
      <c r="S13" s="237"/>
    </row>
    <row r="14" spans="1:19" s="225" customFormat="1" ht="27" customHeight="1">
      <c r="A14" s="236" t="s">
        <v>29</v>
      </c>
      <c r="B14" s="241" t="s">
        <v>29</v>
      </c>
      <c r="C14" s="237"/>
      <c r="D14" s="237"/>
      <c r="E14" s="237"/>
      <c r="F14" s="237"/>
      <c r="G14" s="237"/>
      <c r="H14" s="237"/>
      <c r="I14" s="237"/>
      <c r="J14" s="237"/>
      <c r="K14" s="237"/>
      <c r="L14" s="237"/>
      <c r="M14" s="237"/>
      <c r="N14" s="237"/>
      <c r="O14" s="237"/>
      <c r="P14" s="237"/>
      <c r="Q14" s="237"/>
      <c r="R14" s="237"/>
      <c r="S14" s="237"/>
    </row>
    <row r="15" spans="1:19" s="225" customFormat="1" ht="27" customHeight="1">
      <c r="A15" s="253" t="s">
        <v>6</v>
      </c>
      <c r="B15" s="254" t="s">
        <v>90</v>
      </c>
      <c r="C15" s="237"/>
      <c r="D15" s="237"/>
      <c r="E15" s="237"/>
      <c r="F15" s="237"/>
      <c r="G15" s="237"/>
      <c r="H15" s="237"/>
      <c r="I15" s="237"/>
      <c r="J15" s="237"/>
      <c r="K15" s="237"/>
      <c r="L15" s="237"/>
      <c r="M15" s="237"/>
      <c r="N15" s="237"/>
      <c r="O15" s="237"/>
      <c r="P15" s="237"/>
      <c r="Q15" s="237"/>
      <c r="R15" s="237"/>
      <c r="S15" s="237"/>
    </row>
    <row r="16" spans="1:19" s="225" customFormat="1" ht="27" customHeight="1">
      <c r="A16" s="156">
        <v>1</v>
      </c>
      <c r="B16" s="241" t="s">
        <v>65</v>
      </c>
      <c r="C16" s="237"/>
      <c r="D16" s="237"/>
      <c r="E16" s="237"/>
      <c r="F16" s="237"/>
      <c r="G16" s="237"/>
      <c r="H16" s="237"/>
      <c r="I16" s="237"/>
      <c r="J16" s="237"/>
      <c r="K16" s="237"/>
      <c r="L16" s="237"/>
      <c r="M16" s="237"/>
      <c r="N16" s="237"/>
      <c r="O16" s="237"/>
      <c r="P16" s="237"/>
      <c r="Q16" s="237"/>
      <c r="R16" s="237"/>
      <c r="S16" s="237"/>
    </row>
    <row r="17" spans="1:19" s="225" customFormat="1" ht="27" customHeight="1">
      <c r="A17" s="156">
        <f>A16+1</f>
        <v>2</v>
      </c>
      <c r="B17" s="241" t="s">
        <v>66</v>
      </c>
      <c r="C17" s="237"/>
      <c r="D17" s="237"/>
      <c r="E17" s="237"/>
      <c r="F17" s="237"/>
      <c r="G17" s="237"/>
      <c r="H17" s="237"/>
      <c r="I17" s="237"/>
      <c r="J17" s="237"/>
      <c r="K17" s="237"/>
      <c r="L17" s="237"/>
      <c r="M17" s="237"/>
      <c r="N17" s="237"/>
      <c r="O17" s="237"/>
      <c r="P17" s="237"/>
      <c r="Q17" s="237"/>
      <c r="R17" s="237"/>
      <c r="S17" s="237"/>
    </row>
    <row r="18" spans="1:19" s="225" customFormat="1" ht="27" customHeight="1">
      <c r="A18" s="156">
        <f>A17+1</f>
        <v>3</v>
      </c>
      <c r="B18" s="241" t="s">
        <v>67</v>
      </c>
      <c r="C18" s="237"/>
      <c r="D18" s="237"/>
      <c r="E18" s="237"/>
      <c r="F18" s="237"/>
      <c r="G18" s="237"/>
      <c r="H18" s="237"/>
      <c r="I18" s="237"/>
      <c r="J18" s="237"/>
      <c r="K18" s="237"/>
      <c r="L18" s="237"/>
      <c r="M18" s="237"/>
      <c r="N18" s="237"/>
      <c r="O18" s="237"/>
      <c r="P18" s="237"/>
      <c r="Q18" s="237"/>
      <c r="R18" s="237"/>
      <c r="S18" s="237"/>
    </row>
    <row r="19" spans="1:19" s="225" customFormat="1" ht="27" customHeight="1">
      <c r="A19" s="242" t="s">
        <v>29</v>
      </c>
      <c r="B19" s="243" t="s">
        <v>29</v>
      </c>
      <c r="C19" s="239"/>
      <c r="D19" s="239"/>
      <c r="E19" s="239"/>
      <c r="F19" s="239"/>
      <c r="G19" s="239"/>
      <c r="H19" s="239"/>
      <c r="I19" s="239"/>
      <c r="J19" s="239"/>
      <c r="K19" s="239"/>
      <c r="L19" s="239"/>
      <c r="M19" s="239"/>
      <c r="N19" s="239"/>
      <c r="O19" s="239"/>
      <c r="P19" s="239"/>
      <c r="Q19" s="239"/>
      <c r="R19" s="239"/>
      <c r="S19" s="239"/>
    </row>
    <row r="20" spans="1:11" ht="19.5" customHeight="1">
      <c r="A20" s="62"/>
      <c r="B20" s="166"/>
      <c r="C20" s="225"/>
      <c r="D20" s="225"/>
      <c r="E20" s="225"/>
      <c r="F20" s="225"/>
      <c r="G20" s="225"/>
      <c r="H20" s="225"/>
      <c r="I20" s="225"/>
      <c r="J20" s="225"/>
      <c r="K20" s="225"/>
    </row>
    <row r="21" spans="1:11" ht="18.75">
      <c r="A21" s="62"/>
      <c r="B21" s="62"/>
      <c r="C21" s="225"/>
      <c r="D21" s="225"/>
      <c r="E21" s="225"/>
      <c r="F21" s="225"/>
      <c r="G21" s="225"/>
      <c r="H21" s="225"/>
      <c r="I21" s="225"/>
      <c r="J21" s="225"/>
      <c r="K21" s="225"/>
    </row>
    <row r="22" spans="1:11" ht="18.75">
      <c r="A22" s="225"/>
      <c r="B22" s="225"/>
      <c r="C22" s="225"/>
      <c r="D22" s="225"/>
      <c r="E22" s="225"/>
      <c r="F22" s="225"/>
      <c r="G22" s="225"/>
      <c r="H22" s="225"/>
      <c r="I22" s="225"/>
      <c r="J22" s="225"/>
      <c r="K22" s="225"/>
    </row>
    <row r="23" spans="1:11" ht="18.75">
      <c r="A23" s="225"/>
      <c r="B23" s="225"/>
      <c r="C23" s="225"/>
      <c r="D23" s="225"/>
      <c r="E23" s="225"/>
      <c r="F23" s="225"/>
      <c r="G23" s="225"/>
      <c r="H23" s="225"/>
      <c r="I23" s="225"/>
      <c r="J23" s="225"/>
      <c r="K23" s="225"/>
    </row>
    <row r="24" spans="1:11" ht="18.75">
      <c r="A24" s="225"/>
      <c r="B24" s="225"/>
      <c r="C24" s="225"/>
      <c r="D24" s="225"/>
      <c r="E24" s="225"/>
      <c r="F24" s="225"/>
      <c r="G24" s="225"/>
      <c r="H24" s="225"/>
      <c r="I24" s="225"/>
      <c r="J24" s="225"/>
      <c r="K24" s="225"/>
    </row>
    <row r="25" spans="1:11" ht="18.75">
      <c r="A25" s="225"/>
      <c r="B25" s="225"/>
      <c r="C25" s="225"/>
      <c r="D25" s="225"/>
      <c r="E25" s="225"/>
      <c r="F25" s="225"/>
      <c r="G25" s="225"/>
      <c r="H25" s="225"/>
      <c r="I25" s="225"/>
      <c r="J25" s="225"/>
      <c r="K25" s="225"/>
    </row>
    <row r="26" spans="1:11" ht="18.75">
      <c r="A26" s="225"/>
      <c r="B26" s="225"/>
      <c r="C26" s="225"/>
      <c r="D26" s="225"/>
      <c r="E26" s="225"/>
      <c r="F26" s="225"/>
      <c r="G26" s="225"/>
      <c r="H26" s="225"/>
      <c r="I26" s="225"/>
      <c r="J26" s="225"/>
      <c r="K26" s="225"/>
    </row>
    <row r="27" spans="1:11" ht="18.75">
      <c r="A27" s="225"/>
      <c r="B27" s="225"/>
      <c r="C27" s="225"/>
      <c r="D27" s="225"/>
      <c r="E27" s="225"/>
      <c r="F27" s="225"/>
      <c r="G27" s="225"/>
      <c r="H27" s="225"/>
      <c r="I27" s="225"/>
      <c r="J27" s="225"/>
      <c r="K27" s="225"/>
    </row>
    <row r="28" spans="1:11" ht="18.75">
      <c r="A28" s="225"/>
      <c r="B28" s="225"/>
      <c r="C28" s="225"/>
      <c r="D28" s="225"/>
      <c r="E28" s="225"/>
      <c r="F28" s="225"/>
      <c r="G28" s="225"/>
      <c r="H28" s="225"/>
      <c r="I28" s="225"/>
      <c r="J28" s="225"/>
      <c r="K28" s="225"/>
    </row>
    <row r="29" spans="1:11" ht="18.75">
      <c r="A29" s="225"/>
      <c r="B29" s="225"/>
      <c r="C29" s="225"/>
      <c r="D29" s="225"/>
      <c r="E29" s="225"/>
      <c r="F29" s="225"/>
      <c r="G29" s="225"/>
      <c r="H29" s="225"/>
      <c r="I29" s="225"/>
      <c r="J29" s="225"/>
      <c r="K29" s="225"/>
    </row>
    <row r="30" spans="1:11" ht="22.5" customHeight="1">
      <c r="A30" s="225"/>
      <c r="B30" s="225"/>
      <c r="C30" s="225"/>
      <c r="D30" s="225"/>
      <c r="E30" s="225"/>
      <c r="F30" s="225"/>
      <c r="G30" s="225"/>
      <c r="H30" s="225"/>
      <c r="I30" s="225"/>
      <c r="J30" s="225"/>
      <c r="K30" s="225"/>
    </row>
    <row r="31" spans="1:11" ht="18.75">
      <c r="A31" s="225"/>
      <c r="B31" s="225"/>
      <c r="C31" s="225"/>
      <c r="D31" s="225"/>
      <c r="E31" s="225"/>
      <c r="F31" s="225"/>
      <c r="G31" s="225"/>
      <c r="H31" s="225"/>
      <c r="I31" s="225"/>
      <c r="J31" s="225"/>
      <c r="K31" s="225"/>
    </row>
    <row r="32" spans="1:11" ht="18.75">
      <c r="A32" s="225"/>
      <c r="B32" s="225"/>
      <c r="C32" s="225"/>
      <c r="D32" s="225"/>
      <c r="E32" s="225"/>
      <c r="F32" s="225"/>
      <c r="G32" s="225"/>
      <c r="H32" s="225"/>
      <c r="I32" s="225"/>
      <c r="J32" s="225"/>
      <c r="K32" s="225"/>
    </row>
    <row r="33" spans="1:11" ht="18.75">
      <c r="A33" s="225"/>
      <c r="B33" s="225"/>
      <c r="C33" s="225"/>
      <c r="D33" s="225"/>
      <c r="E33" s="225"/>
      <c r="F33" s="225"/>
      <c r="G33" s="225"/>
      <c r="H33" s="225"/>
      <c r="I33" s="225"/>
      <c r="J33" s="225"/>
      <c r="K33" s="225"/>
    </row>
    <row r="34" spans="1:11" ht="18.75">
      <c r="A34" s="225"/>
      <c r="B34" s="225"/>
      <c r="C34" s="225"/>
      <c r="D34" s="225"/>
      <c r="E34" s="225"/>
      <c r="F34" s="225"/>
      <c r="G34" s="225"/>
      <c r="H34" s="225"/>
      <c r="I34" s="225"/>
      <c r="J34" s="225"/>
      <c r="K34" s="225"/>
    </row>
  </sheetData>
  <sheetProtection/>
  <mergeCells count="18">
    <mergeCell ref="A3:S3"/>
    <mergeCell ref="A4:S4"/>
    <mergeCell ref="Q5:S5"/>
    <mergeCell ref="A6:A8"/>
    <mergeCell ref="B6:B8"/>
    <mergeCell ref="C6:C8"/>
    <mergeCell ref="F6:L6"/>
    <mergeCell ref="I5:K5"/>
    <mergeCell ref="D6:E6"/>
    <mergeCell ref="M6:S6"/>
    <mergeCell ref="N7:P7"/>
    <mergeCell ref="Q7:S7"/>
    <mergeCell ref="D7:D8"/>
    <mergeCell ref="E7:E8"/>
    <mergeCell ref="F7:F8"/>
    <mergeCell ref="G7:I7"/>
    <mergeCell ref="J7:L7"/>
    <mergeCell ref="M7:M8"/>
  </mergeCells>
  <printOptions horizontalCentered="1"/>
  <pageMargins left="0.1968503937007874" right="0.1968503937007874" top="0.5118110236220472" bottom="0.7480314960629921" header="0.31496062992125984" footer="0.31496062992125984"/>
  <pageSetup horizontalDpi="600" verticalDpi="600" orientation="landscape" paperSize="9" scale="70" r:id="rId1"/>
</worksheet>
</file>

<file path=xl/worksheets/sheet24.xml><?xml version="1.0" encoding="utf-8"?>
<worksheet xmlns="http://schemas.openxmlformats.org/spreadsheetml/2006/main" xmlns:r="http://schemas.openxmlformats.org/officeDocument/2006/relationships">
  <dimension ref="A1:V30"/>
  <sheetViews>
    <sheetView zoomScale="85" zoomScaleNormal="85" zoomScalePageLayoutView="0" workbookViewId="0" topLeftCell="A1">
      <selection activeCell="A1" sqref="A1:B1"/>
    </sheetView>
  </sheetViews>
  <sheetFormatPr defaultColWidth="10" defaultRowHeight="15"/>
  <cols>
    <col min="1" max="1" width="6.3984375" style="222" customWidth="1"/>
    <col min="2" max="2" width="28.3984375" style="222" customWidth="1"/>
    <col min="3" max="5" width="8.296875" style="222" customWidth="1"/>
    <col min="6" max="6" width="10.69921875" style="222" customWidth="1"/>
    <col min="7" max="22" width="9.8984375" style="222" customWidth="1"/>
    <col min="23" max="16384" width="10" style="222" customWidth="1"/>
  </cols>
  <sheetData>
    <row r="1" spans="1:22" ht="21" customHeight="1">
      <c r="A1" s="214" t="s">
        <v>84</v>
      </c>
      <c r="B1" s="214"/>
      <c r="C1" s="221"/>
      <c r="D1" s="221"/>
      <c r="E1" s="221"/>
      <c r="F1" s="221"/>
      <c r="G1" s="221"/>
      <c r="H1" s="214"/>
      <c r="V1" s="140" t="s">
        <v>139</v>
      </c>
    </row>
    <row r="2" spans="1:22" ht="31.5" customHeight="1">
      <c r="A2" s="1046" t="s">
        <v>245</v>
      </c>
      <c r="B2" s="1046"/>
      <c r="C2" s="1046"/>
      <c r="D2" s="1046"/>
      <c r="E2" s="1046"/>
      <c r="F2" s="1046"/>
      <c r="G2" s="1046"/>
      <c r="H2" s="1046"/>
      <c r="I2" s="1046"/>
      <c r="J2" s="1046"/>
      <c r="K2" s="1046"/>
      <c r="L2" s="1046"/>
      <c r="M2" s="1046"/>
      <c r="N2" s="1046"/>
      <c r="O2" s="1046"/>
      <c r="P2" s="1046"/>
      <c r="Q2" s="1046"/>
      <c r="R2" s="1046"/>
      <c r="S2" s="1046"/>
      <c r="T2" s="1046"/>
      <c r="U2" s="1046"/>
      <c r="V2" s="1046"/>
    </row>
    <row r="3" spans="1:22" ht="27" customHeight="1">
      <c r="A3" s="847" t="str">
        <f>'81'!A5:C5</f>
        <v>(Kèm theo Quyết định số     /QĐ-UBND ngày     tháng     năm 2019 của UBND huyện )</v>
      </c>
      <c r="B3" s="847"/>
      <c r="C3" s="847"/>
      <c r="D3" s="847"/>
      <c r="E3" s="847"/>
      <c r="F3" s="847"/>
      <c r="G3" s="847"/>
      <c r="H3" s="847"/>
      <c r="I3" s="847"/>
      <c r="J3" s="847"/>
      <c r="K3" s="847"/>
      <c r="L3" s="847"/>
      <c r="M3" s="847"/>
      <c r="N3" s="847"/>
      <c r="O3" s="847"/>
      <c r="P3" s="847"/>
      <c r="Q3" s="847"/>
      <c r="R3" s="847"/>
      <c r="S3" s="847"/>
      <c r="T3" s="847"/>
      <c r="U3" s="847"/>
      <c r="V3" s="847"/>
    </row>
    <row r="4" spans="1:22" ht="30" customHeight="1">
      <c r="A4" s="255"/>
      <c r="B4" s="256"/>
      <c r="C4" s="221"/>
      <c r="D4" s="221"/>
      <c r="E4" s="221"/>
      <c r="F4" s="221"/>
      <c r="G4" s="221"/>
      <c r="H4" s="221"/>
      <c r="I4" s="64"/>
      <c r="V4" s="64" t="s">
        <v>27</v>
      </c>
    </row>
    <row r="5" spans="1:22" s="272" customFormat="1" ht="27" customHeight="1">
      <c r="A5" s="987" t="s">
        <v>81</v>
      </c>
      <c r="B5" s="985" t="s">
        <v>246</v>
      </c>
      <c r="C5" s="985" t="s">
        <v>247</v>
      </c>
      <c r="D5" s="985" t="s">
        <v>248</v>
      </c>
      <c r="E5" s="985" t="s">
        <v>249</v>
      </c>
      <c r="F5" s="985" t="s">
        <v>250</v>
      </c>
      <c r="G5" s="985"/>
      <c r="H5" s="985"/>
      <c r="I5" s="985"/>
      <c r="J5" s="985"/>
      <c r="K5" s="973" t="s">
        <v>251</v>
      </c>
      <c r="L5" s="974"/>
      <c r="M5" s="974"/>
      <c r="N5" s="975"/>
      <c r="O5" s="973" t="s">
        <v>252</v>
      </c>
      <c r="P5" s="974"/>
      <c r="Q5" s="974"/>
      <c r="R5" s="975"/>
      <c r="S5" s="973" t="s">
        <v>253</v>
      </c>
      <c r="T5" s="974"/>
      <c r="U5" s="974"/>
      <c r="V5" s="975"/>
    </row>
    <row r="6" spans="1:22" s="272" customFormat="1" ht="27" customHeight="1">
      <c r="A6" s="987"/>
      <c r="B6" s="985"/>
      <c r="C6" s="985"/>
      <c r="D6" s="985"/>
      <c r="E6" s="985"/>
      <c r="F6" s="985" t="s">
        <v>254</v>
      </c>
      <c r="G6" s="985" t="s">
        <v>255</v>
      </c>
      <c r="H6" s="985"/>
      <c r="I6" s="985"/>
      <c r="J6" s="985"/>
      <c r="K6" s="976"/>
      <c r="L6" s="977"/>
      <c r="M6" s="977"/>
      <c r="N6" s="978"/>
      <c r="O6" s="976"/>
      <c r="P6" s="977"/>
      <c r="Q6" s="977"/>
      <c r="R6" s="978"/>
      <c r="S6" s="976"/>
      <c r="T6" s="977"/>
      <c r="U6" s="977"/>
      <c r="V6" s="978"/>
    </row>
    <row r="7" spans="1:22" s="272" customFormat="1" ht="27" customHeight="1">
      <c r="A7" s="987"/>
      <c r="B7" s="985"/>
      <c r="C7" s="985"/>
      <c r="D7" s="985"/>
      <c r="E7" s="985"/>
      <c r="F7" s="985"/>
      <c r="G7" s="979" t="s">
        <v>289</v>
      </c>
      <c r="H7" s="1043" t="s">
        <v>83</v>
      </c>
      <c r="I7" s="1044"/>
      <c r="J7" s="1045"/>
      <c r="K7" s="979" t="s">
        <v>69</v>
      </c>
      <c r="L7" s="1043" t="s">
        <v>83</v>
      </c>
      <c r="M7" s="1044"/>
      <c r="N7" s="1045"/>
      <c r="O7" s="979" t="s">
        <v>69</v>
      </c>
      <c r="P7" s="1043" t="s">
        <v>83</v>
      </c>
      <c r="Q7" s="1044"/>
      <c r="R7" s="1045"/>
      <c r="S7" s="979" t="s">
        <v>69</v>
      </c>
      <c r="T7" s="1043" t="s">
        <v>83</v>
      </c>
      <c r="U7" s="1044"/>
      <c r="V7" s="1045"/>
    </row>
    <row r="8" spans="1:22" s="272" customFormat="1" ht="27" customHeight="1">
      <c r="A8" s="987"/>
      <c r="B8" s="985"/>
      <c r="C8" s="985"/>
      <c r="D8" s="985"/>
      <c r="E8" s="985"/>
      <c r="F8" s="985"/>
      <c r="G8" s="980"/>
      <c r="H8" s="1040" t="s">
        <v>256</v>
      </c>
      <c r="I8" s="1040" t="s">
        <v>244</v>
      </c>
      <c r="J8" s="1040" t="s">
        <v>29</v>
      </c>
      <c r="K8" s="980"/>
      <c r="L8" s="1040" t="s">
        <v>256</v>
      </c>
      <c r="M8" s="1040" t="s">
        <v>244</v>
      </c>
      <c r="N8" s="1040" t="s">
        <v>29</v>
      </c>
      <c r="O8" s="980"/>
      <c r="P8" s="1040" t="s">
        <v>256</v>
      </c>
      <c r="Q8" s="1040" t="s">
        <v>244</v>
      </c>
      <c r="R8" s="1040" t="s">
        <v>29</v>
      </c>
      <c r="S8" s="980"/>
      <c r="T8" s="1040" t="s">
        <v>256</v>
      </c>
      <c r="U8" s="1040" t="s">
        <v>244</v>
      </c>
      <c r="V8" s="1040" t="s">
        <v>29</v>
      </c>
    </row>
    <row r="9" spans="1:22" s="272" customFormat="1" ht="27" customHeight="1">
      <c r="A9" s="987"/>
      <c r="B9" s="985"/>
      <c r="C9" s="985"/>
      <c r="D9" s="985"/>
      <c r="E9" s="985"/>
      <c r="F9" s="985"/>
      <c r="G9" s="980"/>
      <c r="H9" s="1041"/>
      <c r="I9" s="1041"/>
      <c r="J9" s="1041"/>
      <c r="K9" s="980"/>
      <c r="L9" s="1041"/>
      <c r="M9" s="1041"/>
      <c r="N9" s="1041"/>
      <c r="O9" s="980"/>
      <c r="P9" s="1041"/>
      <c r="Q9" s="1041"/>
      <c r="R9" s="1041"/>
      <c r="S9" s="980"/>
      <c r="T9" s="1041"/>
      <c r="U9" s="1041"/>
      <c r="V9" s="1041"/>
    </row>
    <row r="10" spans="1:22" s="272" customFormat="1" ht="27" customHeight="1">
      <c r="A10" s="987"/>
      <c r="B10" s="985"/>
      <c r="C10" s="985"/>
      <c r="D10" s="985"/>
      <c r="E10" s="985"/>
      <c r="F10" s="985"/>
      <c r="G10" s="981"/>
      <c r="H10" s="1042"/>
      <c r="I10" s="1042"/>
      <c r="J10" s="1042"/>
      <c r="K10" s="981"/>
      <c r="L10" s="1042"/>
      <c r="M10" s="1042"/>
      <c r="N10" s="1042"/>
      <c r="O10" s="981"/>
      <c r="P10" s="1042"/>
      <c r="Q10" s="1042"/>
      <c r="R10" s="1042"/>
      <c r="S10" s="981"/>
      <c r="T10" s="1042"/>
      <c r="U10" s="1042"/>
      <c r="V10" s="1042"/>
    </row>
    <row r="11" spans="1:22" s="400" customFormat="1" ht="17.25" customHeight="1">
      <c r="A11" s="398" t="s">
        <v>0</v>
      </c>
      <c r="B11" s="399" t="s">
        <v>1</v>
      </c>
      <c r="C11" s="398">
        <v>1</v>
      </c>
      <c r="D11" s="398">
        <f>C11+1</f>
        <v>2</v>
      </c>
      <c r="E11" s="398">
        <f aca="true" t="shared" si="0" ref="E11:V11">D11+1</f>
        <v>3</v>
      </c>
      <c r="F11" s="398">
        <f t="shared" si="0"/>
        <v>4</v>
      </c>
      <c r="G11" s="398">
        <f t="shared" si="0"/>
        <v>5</v>
      </c>
      <c r="H11" s="398">
        <f t="shared" si="0"/>
        <v>6</v>
      </c>
      <c r="I11" s="398">
        <f t="shared" si="0"/>
        <v>7</v>
      </c>
      <c r="J11" s="398">
        <f t="shared" si="0"/>
        <v>8</v>
      </c>
      <c r="K11" s="398">
        <f t="shared" si="0"/>
        <v>9</v>
      </c>
      <c r="L11" s="398">
        <f t="shared" si="0"/>
        <v>10</v>
      </c>
      <c r="M11" s="398">
        <f t="shared" si="0"/>
        <v>11</v>
      </c>
      <c r="N11" s="398">
        <f t="shared" si="0"/>
        <v>12</v>
      </c>
      <c r="O11" s="398">
        <f t="shared" si="0"/>
        <v>13</v>
      </c>
      <c r="P11" s="398">
        <f t="shared" si="0"/>
        <v>14</v>
      </c>
      <c r="Q11" s="398">
        <f t="shared" si="0"/>
        <v>15</v>
      </c>
      <c r="R11" s="398">
        <f t="shared" si="0"/>
        <v>16</v>
      </c>
      <c r="S11" s="398">
        <f t="shared" si="0"/>
        <v>17</v>
      </c>
      <c r="T11" s="398">
        <f t="shared" si="0"/>
        <v>18</v>
      </c>
      <c r="U11" s="398">
        <f t="shared" si="0"/>
        <v>19</v>
      </c>
      <c r="V11" s="398">
        <f t="shared" si="0"/>
        <v>20</v>
      </c>
    </row>
    <row r="12" spans="1:22" s="91" customFormat="1" ht="19.5" customHeight="1">
      <c r="A12" s="89"/>
      <c r="B12" s="126" t="s">
        <v>69</v>
      </c>
      <c r="C12" s="90"/>
      <c r="D12" s="90"/>
      <c r="E12" s="90"/>
      <c r="F12" s="90"/>
      <c r="G12" s="90"/>
      <c r="H12" s="90"/>
      <c r="I12" s="90"/>
      <c r="J12" s="90"/>
      <c r="K12" s="90"/>
      <c r="L12" s="90"/>
      <c r="M12" s="90"/>
      <c r="N12" s="90"/>
      <c r="O12" s="90"/>
      <c r="P12" s="90"/>
      <c r="Q12" s="90"/>
      <c r="R12" s="90"/>
      <c r="S12" s="90"/>
      <c r="T12" s="90"/>
      <c r="U12" s="90"/>
      <c r="V12" s="90"/>
    </row>
    <row r="13" spans="1:22" s="95" customFormat="1" ht="19.5" customHeight="1">
      <c r="A13" s="92" t="s">
        <v>0</v>
      </c>
      <c r="B13" s="127" t="s">
        <v>257</v>
      </c>
      <c r="C13" s="93"/>
      <c r="D13" s="93"/>
      <c r="E13" s="93"/>
      <c r="F13" s="93"/>
      <c r="G13" s="94"/>
      <c r="H13" s="94"/>
      <c r="I13" s="94"/>
      <c r="J13" s="94"/>
      <c r="K13" s="94"/>
      <c r="L13" s="94"/>
      <c r="M13" s="94"/>
      <c r="N13" s="94"/>
      <c r="O13" s="94"/>
      <c r="P13" s="94"/>
      <c r="Q13" s="94"/>
      <c r="R13" s="94"/>
      <c r="S13" s="94"/>
      <c r="T13" s="94"/>
      <c r="U13" s="94"/>
      <c r="V13" s="94"/>
    </row>
    <row r="14" spans="1:22" s="95" customFormat="1" ht="19.5" customHeight="1">
      <c r="A14" s="92" t="s">
        <v>5</v>
      </c>
      <c r="B14" s="128" t="s">
        <v>296</v>
      </c>
      <c r="C14" s="93"/>
      <c r="D14" s="93"/>
      <c r="E14" s="93"/>
      <c r="F14" s="93"/>
      <c r="G14" s="94"/>
      <c r="H14" s="94"/>
      <c r="I14" s="94"/>
      <c r="J14" s="94"/>
      <c r="K14" s="94"/>
      <c r="L14" s="94"/>
      <c r="M14" s="94"/>
      <c r="N14" s="94"/>
      <c r="O14" s="94"/>
      <c r="P14" s="94"/>
      <c r="Q14" s="94"/>
      <c r="R14" s="94"/>
      <c r="S14" s="94"/>
      <c r="T14" s="94"/>
      <c r="U14" s="94"/>
      <c r="V14" s="94"/>
    </row>
    <row r="15" spans="1:22" s="91" customFormat="1" ht="19.5" customHeight="1">
      <c r="A15" s="96">
        <v>1</v>
      </c>
      <c r="B15" s="129" t="s">
        <v>258</v>
      </c>
      <c r="C15" s="97"/>
      <c r="D15" s="97"/>
      <c r="E15" s="97"/>
      <c r="F15" s="97"/>
      <c r="G15" s="97"/>
      <c r="H15" s="97"/>
      <c r="I15" s="97"/>
      <c r="J15" s="97"/>
      <c r="K15" s="97"/>
      <c r="L15" s="97"/>
      <c r="M15" s="97"/>
      <c r="N15" s="97"/>
      <c r="O15" s="97"/>
      <c r="P15" s="97"/>
      <c r="Q15" s="97"/>
      <c r="R15" s="97"/>
      <c r="S15" s="97"/>
      <c r="T15" s="97"/>
      <c r="U15" s="97"/>
      <c r="V15" s="97"/>
    </row>
    <row r="16" spans="1:22" s="91" customFormat="1" ht="19.5" customHeight="1">
      <c r="A16" s="98" t="s">
        <v>38</v>
      </c>
      <c r="B16" s="130" t="s">
        <v>259</v>
      </c>
      <c r="C16" s="97"/>
      <c r="D16" s="97"/>
      <c r="E16" s="97"/>
      <c r="F16" s="97"/>
      <c r="G16" s="97"/>
      <c r="H16" s="97"/>
      <c r="I16" s="97"/>
      <c r="J16" s="97"/>
      <c r="K16" s="97"/>
      <c r="L16" s="97"/>
      <c r="M16" s="97"/>
      <c r="N16" s="97"/>
      <c r="O16" s="97"/>
      <c r="P16" s="97"/>
      <c r="Q16" s="97"/>
      <c r="R16" s="97"/>
      <c r="S16" s="97"/>
      <c r="T16" s="97"/>
      <c r="U16" s="97"/>
      <c r="V16" s="97"/>
    </row>
    <row r="17" spans="1:22" s="91" customFormat="1" ht="19.5" customHeight="1">
      <c r="A17" s="98" t="s">
        <v>38</v>
      </c>
      <c r="B17" s="131" t="s">
        <v>260</v>
      </c>
      <c r="C17" s="97"/>
      <c r="D17" s="97"/>
      <c r="E17" s="97"/>
      <c r="F17" s="97"/>
      <c r="G17" s="97"/>
      <c r="H17" s="97"/>
      <c r="I17" s="97"/>
      <c r="J17" s="97"/>
      <c r="K17" s="97"/>
      <c r="L17" s="97"/>
      <c r="M17" s="97"/>
      <c r="N17" s="97"/>
      <c r="O17" s="97"/>
      <c r="P17" s="97"/>
      <c r="Q17" s="97"/>
      <c r="R17" s="97"/>
      <c r="S17" s="97"/>
      <c r="T17" s="97"/>
      <c r="U17" s="97"/>
      <c r="V17" s="97"/>
    </row>
    <row r="18" spans="1:22" s="91" customFormat="1" ht="19.5" customHeight="1">
      <c r="A18" s="96">
        <v>2</v>
      </c>
      <c r="B18" s="129" t="s">
        <v>261</v>
      </c>
      <c r="C18" s="97"/>
      <c r="D18" s="97"/>
      <c r="E18" s="97"/>
      <c r="F18" s="97"/>
      <c r="G18" s="97"/>
      <c r="H18" s="97"/>
      <c r="I18" s="97"/>
      <c r="J18" s="97"/>
      <c r="K18" s="97"/>
      <c r="L18" s="97"/>
      <c r="M18" s="97"/>
      <c r="N18" s="97"/>
      <c r="O18" s="97"/>
      <c r="P18" s="97"/>
      <c r="Q18" s="97"/>
      <c r="R18" s="97"/>
      <c r="S18" s="97"/>
      <c r="T18" s="97"/>
      <c r="U18" s="97"/>
      <c r="V18" s="97"/>
    </row>
    <row r="19" spans="1:22" s="95" customFormat="1" ht="19.5" customHeight="1">
      <c r="A19" s="92" t="s">
        <v>262</v>
      </c>
      <c r="B19" s="132" t="s">
        <v>263</v>
      </c>
      <c r="C19" s="93"/>
      <c r="D19" s="93"/>
      <c r="E19" s="93"/>
      <c r="F19" s="93"/>
      <c r="G19" s="94"/>
      <c r="H19" s="94"/>
      <c r="I19" s="94"/>
      <c r="J19" s="94"/>
      <c r="K19" s="94"/>
      <c r="L19" s="94"/>
      <c r="M19" s="94"/>
      <c r="N19" s="94"/>
      <c r="O19" s="94"/>
      <c r="P19" s="94"/>
      <c r="Q19" s="94"/>
      <c r="R19" s="94"/>
      <c r="S19" s="94"/>
      <c r="T19" s="94"/>
      <c r="U19" s="94"/>
      <c r="V19" s="94"/>
    </row>
    <row r="20" spans="1:22" s="91" customFormat="1" ht="19.5" customHeight="1">
      <c r="A20" s="98" t="s">
        <v>38</v>
      </c>
      <c r="B20" s="130" t="s">
        <v>264</v>
      </c>
      <c r="C20" s="97"/>
      <c r="D20" s="97"/>
      <c r="E20" s="97"/>
      <c r="F20" s="97"/>
      <c r="G20" s="97"/>
      <c r="H20" s="97"/>
      <c r="I20" s="97"/>
      <c r="J20" s="97"/>
      <c r="K20" s="97"/>
      <c r="L20" s="97"/>
      <c r="M20" s="97"/>
      <c r="N20" s="97"/>
      <c r="O20" s="97"/>
      <c r="P20" s="97"/>
      <c r="Q20" s="97"/>
      <c r="R20" s="97"/>
      <c r="S20" s="97"/>
      <c r="T20" s="97"/>
      <c r="U20" s="97"/>
      <c r="V20" s="97"/>
    </row>
    <row r="21" spans="1:22" s="95" customFormat="1" ht="19.5" customHeight="1">
      <c r="A21" s="98" t="s">
        <v>38</v>
      </c>
      <c r="B21" s="131" t="s">
        <v>260</v>
      </c>
      <c r="C21" s="93"/>
      <c r="D21" s="93"/>
      <c r="E21" s="93"/>
      <c r="F21" s="93"/>
      <c r="G21" s="94"/>
      <c r="H21" s="94"/>
      <c r="I21" s="94"/>
      <c r="J21" s="94"/>
      <c r="K21" s="94"/>
      <c r="L21" s="94"/>
      <c r="M21" s="94"/>
      <c r="N21" s="94"/>
      <c r="O21" s="94"/>
      <c r="P21" s="94"/>
      <c r="Q21" s="94"/>
      <c r="R21" s="94"/>
      <c r="S21" s="94"/>
      <c r="T21" s="94"/>
      <c r="U21" s="94"/>
      <c r="V21" s="94"/>
    </row>
    <row r="22" spans="1:22" s="95" customFormat="1" ht="19.5" customHeight="1">
      <c r="A22" s="92" t="s">
        <v>265</v>
      </c>
      <c r="B22" s="132" t="s">
        <v>266</v>
      </c>
      <c r="C22" s="93"/>
      <c r="D22" s="93"/>
      <c r="E22" s="93"/>
      <c r="F22" s="93"/>
      <c r="G22" s="94"/>
      <c r="H22" s="94"/>
      <c r="I22" s="94"/>
      <c r="J22" s="94"/>
      <c r="K22" s="94"/>
      <c r="L22" s="94"/>
      <c r="M22" s="94"/>
      <c r="N22" s="94"/>
      <c r="O22" s="94"/>
      <c r="P22" s="94"/>
      <c r="Q22" s="94"/>
      <c r="R22" s="94"/>
      <c r="S22" s="94"/>
      <c r="T22" s="94"/>
      <c r="U22" s="94"/>
      <c r="V22" s="94"/>
    </row>
    <row r="23" spans="1:22" s="91" customFormat="1" ht="19.5" customHeight="1">
      <c r="A23" s="98" t="s">
        <v>38</v>
      </c>
      <c r="B23" s="130" t="s">
        <v>267</v>
      </c>
      <c r="C23" s="97"/>
      <c r="D23" s="97"/>
      <c r="E23" s="97"/>
      <c r="F23" s="97"/>
      <c r="G23" s="97"/>
      <c r="H23" s="97"/>
      <c r="I23" s="97"/>
      <c r="J23" s="97"/>
      <c r="K23" s="97"/>
      <c r="L23" s="97"/>
      <c r="M23" s="97"/>
      <c r="N23" s="97"/>
      <c r="O23" s="97"/>
      <c r="P23" s="97"/>
      <c r="Q23" s="97"/>
      <c r="R23" s="97"/>
      <c r="S23" s="97"/>
      <c r="T23" s="97"/>
      <c r="U23" s="97"/>
      <c r="V23" s="97"/>
    </row>
    <row r="24" spans="1:22" s="95" customFormat="1" ht="19.5" customHeight="1">
      <c r="A24" s="98" t="s">
        <v>38</v>
      </c>
      <c r="B24" s="131" t="s">
        <v>260</v>
      </c>
      <c r="C24" s="93"/>
      <c r="D24" s="93"/>
      <c r="E24" s="93"/>
      <c r="F24" s="93"/>
      <c r="G24" s="94"/>
      <c r="H24" s="94"/>
      <c r="I24" s="94"/>
      <c r="J24" s="94"/>
      <c r="K24" s="94"/>
      <c r="L24" s="94"/>
      <c r="M24" s="94"/>
      <c r="N24" s="94"/>
      <c r="O24" s="94"/>
      <c r="P24" s="94"/>
      <c r="Q24" s="94"/>
      <c r="R24" s="94"/>
      <c r="S24" s="94"/>
      <c r="T24" s="94"/>
      <c r="U24" s="94"/>
      <c r="V24" s="94"/>
    </row>
    <row r="25" spans="1:22" s="95" customFormat="1" ht="19.5" customHeight="1">
      <c r="A25" s="92" t="s">
        <v>6</v>
      </c>
      <c r="B25" s="128" t="s">
        <v>296</v>
      </c>
      <c r="C25" s="93"/>
      <c r="D25" s="93"/>
      <c r="E25" s="93"/>
      <c r="F25" s="93"/>
      <c r="G25" s="94"/>
      <c r="H25" s="94"/>
      <c r="I25" s="94"/>
      <c r="J25" s="94"/>
      <c r="K25" s="94"/>
      <c r="L25" s="94"/>
      <c r="M25" s="94"/>
      <c r="N25" s="94"/>
      <c r="O25" s="94"/>
      <c r="P25" s="94"/>
      <c r="Q25" s="94"/>
      <c r="R25" s="94"/>
      <c r="S25" s="94"/>
      <c r="T25" s="94"/>
      <c r="U25" s="94"/>
      <c r="V25" s="94"/>
    </row>
    <row r="26" spans="1:22" s="95" customFormat="1" ht="19.5" customHeight="1">
      <c r="A26" s="92"/>
      <c r="B26" s="130" t="s">
        <v>268</v>
      </c>
      <c r="C26" s="93"/>
      <c r="D26" s="93"/>
      <c r="E26" s="93"/>
      <c r="F26" s="93"/>
      <c r="G26" s="94"/>
      <c r="H26" s="94"/>
      <c r="I26" s="94"/>
      <c r="J26" s="94"/>
      <c r="K26" s="94"/>
      <c r="L26" s="94"/>
      <c r="M26" s="94"/>
      <c r="N26" s="94"/>
      <c r="O26" s="94"/>
      <c r="P26" s="94"/>
      <c r="Q26" s="94"/>
      <c r="R26" s="94"/>
      <c r="S26" s="94"/>
      <c r="T26" s="94"/>
      <c r="U26" s="94"/>
      <c r="V26" s="94"/>
    </row>
    <row r="27" spans="1:22" s="95" customFormat="1" ht="19.5" customHeight="1">
      <c r="A27" s="92" t="s">
        <v>1</v>
      </c>
      <c r="B27" s="127" t="s">
        <v>257</v>
      </c>
      <c r="C27" s="93"/>
      <c r="D27" s="93"/>
      <c r="E27" s="93"/>
      <c r="F27" s="93"/>
      <c r="G27" s="94"/>
      <c r="H27" s="94"/>
      <c r="I27" s="94"/>
      <c r="J27" s="94"/>
      <c r="K27" s="94"/>
      <c r="L27" s="94"/>
      <c r="M27" s="94"/>
      <c r="N27" s="94"/>
      <c r="O27" s="94"/>
      <c r="P27" s="94"/>
      <c r="Q27" s="94"/>
      <c r="R27" s="94"/>
      <c r="S27" s="94"/>
      <c r="T27" s="94"/>
      <c r="U27" s="94"/>
      <c r="V27" s="94"/>
    </row>
    <row r="28" spans="1:22" s="95" customFormat="1" ht="19.5" customHeight="1">
      <c r="A28" s="92"/>
      <c r="B28" s="133" t="s">
        <v>269</v>
      </c>
      <c r="C28" s="93"/>
      <c r="D28" s="93"/>
      <c r="E28" s="93"/>
      <c r="F28" s="93"/>
      <c r="G28" s="94"/>
      <c r="H28" s="94"/>
      <c r="I28" s="94"/>
      <c r="J28" s="94"/>
      <c r="K28" s="94"/>
      <c r="L28" s="94"/>
      <c r="M28" s="94"/>
      <c r="N28" s="94"/>
      <c r="O28" s="94"/>
      <c r="P28" s="94"/>
      <c r="Q28" s="94"/>
      <c r="R28" s="94"/>
      <c r="S28" s="94"/>
      <c r="T28" s="94"/>
      <c r="U28" s="94"/>
      <c r="V28" s="94"/>
    </row>
    <row r="29" spans="1:22" s="95" customFormat="1" ht="19.5" customHeight="1">
      <c r="A29" s="98" t="s">
        <v>38</v>
      </c>
      <c r="B29" s="131" t="s">
        <v>260</v>
      </c>
      <c r="C29" s="93"/>
      <c r="D29" s="93"/>
      <c r="E29" s="93"/>
      <c r="F29" s="93"/>
      <c r="G29" s="94"/>
      <c r="H29" s="94"/>
      <c r="I29" s="94"/>
      <c r="J29" s="94"/>
      <c r="K29" s="94"/>
      <c r="L29" s="94"/>
      <c r="M29" s="94"/>
      <c r="N29" s="94"/>
      <c r="O29" s="94"/>
      <c r="P29" s="94"/>
      <c r="Q29" s="94"/>
      <c r="R29" s="94"/>
      <c r="S29" s="94"/>
      <c r="T29" s="94"/>
      <c r="U29" s="94"/>
      <c r="V29" s="94"/>
    </row>
    <row r="30" spans="1:22" s="95" customFormat="1" ht="19.5" customHeight="1">
      <c r="A30" s="99"/>
      <c r="B30" s="134"/>
      <c r="C30" s="100"/>
      <c r="D30" s="100"/>
      <c r="E30" s="100"/>
      <c r="F30" s="100"/>
      <c r="G30" s="101"/>
      <c r="H30" s="101"/>
      <c r="I30" s="101"/>
      <c r="J30" s="101"/>
      <c r="K30" s="101"/>
      <c r="L30" s="101"/>
      <c r="M30" s="101"/>
      <c r="N30" s="101"/>
      <c r="O30" s="101"/>
      <c r="P30" s="101"/>
      <c r="Q30" s="101"/>
      <c r="R30" s="101"/>
      <c r="S30" s="101"/>
      <c r="T30" s="101"/>
      <c r="U30" s="101"/>
      <c r="V30" s="101"/>
    </row>
  </sheetData>
  <sheetProtection/>
  <mergeCells count="33">
    <mergeCell ref="N8:N10"/>
    <mergeCell ref="Q8:Q10"/>
    <mergeCell ref="S7:S10"/>
    <mergeCell ref="K7:K10"/>
    <mergeCell ref="F6:F10"/>
    <mergeCell ref="L7:N7"/>
    <mergeCell ref="A2:V2"/>
    <mergeCell ref="A3:V3"/>
    <mergeCell ref="A5:A10"/>
    <mergeCell ref="B5:B10"/>
    <mergeCell ref="C5:C10"/>
    <mergeCell ref="H7:J7"/>
    <mergeCell ref="G7:G10"/>
    <mergeCell ref="T8:T10"/>
    <mergeCell ref="U8:U10"/>
    <mergeCell ref="O7:O10"/>
    <mergeCell ref="D5:D10"/>
    <mergeCell ref="E5:E10"/>
    <mergeCell ref="T7:V7"/>
    <mergeCell ref="O5:R6"/>
    <mergeCell ref="G6:J6"/>
    <mergeCell ref="P8:P10"/>
    <mergeCell ref="J8:J10"/>
    <mergeCell ref="S5:V6"/>
    <mergeCell ref="V8:V10"/>
    <mergeCell ref="H8:H10"/>
    <mergeCell ref="I8:I10"/>
    <mergeCell ref="P7:R7"/>
    <mergeCell ref="F5:J5"/>
    <mergeCell ref="K5:N6"/>
    <mergeCell ref="L8:L10"/>
    <mergeCell ref="M8:M10"/>
    <mergeCell ref="R8:R10"/>
  </mergeCells>
  <printOptions horizontalCentered="1"/>
  <pageMargins left="0.1968503937007874" right="0.1968503937007874" top="0.4330708661417323" bottom="0.2755905511811024" header="0.15748031496062992" footer="0.15748031496062992"/>
  <pageSetup horizontalDpi="600" verticalDpi="600" orientation="landscape" paperSize="9" scale="62" r:id="rId1"/>
  <headerFooter>
    <oddHeader>&amp;C
</oddHeader>
  </headerFooter>
</worksheet>
</file>

<file path=xl/worksheets/sheet25.xml><?xml version="1.0" encoding="utf-8"?>
<worksheet xmlns="http://schemas.openxmlformats.org/spreadsheetml/2006/main" xmlns:r="http://schemas.openxmlformats.org/officeDocument/2006/relationships">
  <dimension ref="A1:N27"/>
  <sheetViews>
    <sheetView zoomScalePageLayoutView="0" workbookViewId="0" topLeftCell="A1">
      <selection activeCell="A1" sqref="A1:B1"/>
    </sheetView>
  </sheetViews>
  <sheetFormatPr defaultColWidth="10" defaultRowHeight="15"/>
  <cols>
    <col min="1" max="1" width="5.69921875" style="81" customWidth="1"/>
    <col min="2" max="2" width="48.59765625" style="81" customWidth="1"/>
    <col min="3" max="6" width="13" style="81" customWidth="1"/>
    <col min="7" max="16384" width="10" style="81" customWidth="1"/>
  </cols>
  <sheetData>
    <row r="1" spans="1:6" ht="21" customHeight="1">
      <c r="A1" s="871" t="s">
        <v>84</v>
      </c>
      <c r="B1" s="965"/>
      <c r="C1" s="61"/>
      <c r="D1" s="866" t="s">
        <v>177</v>
      </c>
      <c r="E1" s="854"/>
      <c r="F1" s="854"/>
    </row>
    <row r="2" spans="1:6" ht="12.75" customHeight="1">
      <c r="A2" s="141"/>
      <c r="B2" s="141"/>
      <c r="C2" s="61"/>
      <c r="D2" s="61"/>
      <c r="E2" s="61"/>
      <c r="F2" s="61"/>
    </row>
    <row r="3" spans="1:6" ht="21" customHeight="1">
      <c r="A3" s="138" t="s">
        <v>311</v>
      </c>
      <c r="B3" s="142"/>
      <c r="C3" s="143"/>
      <c r="D3" s="143"/>
      <c r="E3" s="143"/>
      <c r="F3" s="143"/>
    </row>
    <row r="4" spans="1:14" ht="15.75" customHeight="1">
      <c r="A4" s="1048"/>
      <c r="B4" s="1048"/>
      <c r="C4" s="1048"/>
      <c r="D4" s="1048"/>
      <c r="E4" s="1048"/>
      <c r="F4" s="1048"/>
      <c r="G4" s="59"/>
      <c r="H4" s="59"/>
      <c r="I4" s="59"/>
      <c r="J4" s="59"/>
      <c r="K4" s="59"/>
      <c r="L4" s="59"/>
      <c r="M4" s="59"/>
      <c r="N4" s="59"/>
    </row>
    <row r="5" spans="1:14" ht="19.5" customHeight="1">
      <c r="A5" s="273"/>
      <c r="B5" s="273"/>
      <c r="C5" s="273"/>
      <c r="D5" s="273"/>
      <c r="E5" s="273"/>
      <c r="F5" s="274" t="s">
        <v>27</v>
      </c>
      <c r="G5" s="59"/>
      <c r="H5" s="59"/>
      <c r="I5" s="59"/>
      <c r="J5" s="59"/>
      <c r="K5" s="59"/>
      <c r="L5" s="59"/>
      <c r="M5" s="59"/>
      <c r="N5" s="59"/>
    </row>
    <row r="6" spans="1:6" s="144" customFormat="1" ht="33" customHeight="1">
      <c r="A6" s="1002" t="s">
        <v>81</v>
      </c>
      <c r="B6" s="1002" t="s">
        <v>36</v>
      </c>
      <c r="C6" s="1047" t="s">
        <v>91</v>
      </c>
      <c r="D6" s="1047" t="s">
        <v>312</v>
      </c>
      <c r="E6" s="1049" t="s">
        <v>164</v>
      </c>
      <c r="F6" s="1050"/>
    </row>
    <row r="7" spans="1:6" s="144" customFormat="1" ht="17.25" customHeight="1">
      <c r="A7" s="1003"/>
      <c r="B7" s="1003"/>
      <c r="C7" s="953"/>
      <c r="D7" s="953"/>
      <c r="E7" s="1047" t="s">
        <v>91</v>
      </c>
      <c r="F7" s="1047" t="s">
        <v>76</v>
      </c>
    </row>
    <row r="8" spans="1:6" s="144" customFormat="1" ht="33" customHeight="1">
      <c r="A8" s="1004"/>
      <c r="B8" s="1004"/>
      <c r="C8" s="954"/>
      <c r="D8" s="954"/>
      <c r="E8" s="954"/>
      <c r="F8" s="954"/>
    </row>
    <row r="9" spans="1:6" s="169" customFormat="1" ht="17.25" customHeight="1">
      <c r="A9" s="11" t="s">
        <v>0</v>
      </c>
      <c r="B9" s="168" t="s">
        <v>1</v>
      </c>
      <c r="C9" s="11">
        <v>1</v>
      </c>
      <c r="D9" s="11">
        <f>C9+1</f>
        <v>2</v>
      </c>
      <c r="E9" s="10" t="s">
        <v>11</v>
      </c>
      <c r="F9" s="11">
        <v>4</v>
      </c>
    </row>
    <row r="10" spans="1:6" s="3" customFormat="1" ht="24" customHeight="1">
      <c r="A10" s="147" t="s">
        <v>0</v>
      </c>
      <c r="B10" s="275" t="s">
        <v>148</v>
      </c>
      <c r="C10" s="149"/>
      <c r="D10" s="149"/>
      <c r="E10" s="149"/>
      <c r="F10" s="149"/>
    </row>
    <row r="11" spans="1:6" s="3" customFormat="1" ht="24" customHeight="1">
      <c r="A11" s="150" t="s">
        <v>5</v>
      </c>
      <c r="B11" s="151" t="s">
        <v>149</v>
      </c>
      <c r="C11" s="12"/>
      <c r="D11" s="12"/>
      <c r="E11" s="12"/>
      <c r="F11" s="12"/>
    </row>
    <row r="12" spans="1:6" s="3" customFormat="1" ht="24" customHeight="1">
      <c r="A12" s="162">
        <v>1</v>
      </c>
      <c r="B12" s="276" t="s">
        <v>4</v>
      </c>
      <c r="C12" s="153"/>
      <c r="D12" s="153"/>
      <c r="E12" s="153"/>
      <c r="F12" s="153"/>
    </row>
    <row r="13" spans="1:6" s="3" customFormat="1" ht="24" customHeight="1">
      <c r="A13" s="162">
        <v>2</v>
      </c>
      <c r="B13" s="276" t="s">
        <v>8</v>
      </c>
      <c r="C13" s="153"/>
      <c r="D13" s="153"/>
      <c r="E13" s="153"/>
      <c r="F13" s="153"/>
    </row>
    <row r="14" spans="1:6" s="260" customFormat="1" ht="24" customHeight="1">
      <c r="A14" s="150" t="s">
        <v>6</v>
      </c>
      <c r="B14" s="151" t="s">
        <v>9</v>
      </c>
      <c r="C14" s="259"/>
      <c r="D14" s="259"/>
      <c r="E14" s="259"/>
      <c r="F14" s="259"/>
    </row>
    <row r="15" spans="1:6" s="3" customFormat="1" ht="24" customHeight="1">
      <c r="A15" s="150" t="s">
        <v>1</v>
      </c>
      <c r="B15" s="151" t="s">
        <v>85</v>
      </c>
      <c r="C15" s="12"/>
      <c r="D15" s="12"/>
      <c r="E15" s="153"/>
      <c r="F15" s="153"/>
    </row>
    <row r="16" spans="1:6" s="3" customFormat="1" ht="24" customHeight="1">
      <c r="A16" s="150" t="s">
        <v>5</v>
      </c>
      <c r="B16" s="151" t="s">
        <v>86</v>
      </c>
      <c r="C16" s="12"/>
      <c r="D16" s="12"/>
      <c r="E16" s="153"/>
      <c r="F16" s="153"/>
    </row>
    <row r="17" spans="1:6" s="3" customFormat="1" ht="24" customHeight="1">
      <c r="A17" s="156">
        <v>1</v>
      </c>
      <c r="B17" s="152" t="s">
        <v>40</v>
      </c>
      <c r="C17" s="12"/>
      <c r="D17" s="12"/>
      <c r="E17" s="153"/>
      <c r="F17" s="153"/>
    </row>
    <row r="18" spans="1:6" s="3" customFormat="1" ht="24" customHeight="1">
      <c r="A18" s="156">
        <f>A17+1</f>
        <v>2</v>
      </c>
      <c r="B18" s="152" t="s">
        <v>2</v>
      </c>
      <c r="C18" s="153"/>
      <c r="D18" s="153"/>
      <c r="E18" s="153"/>
      <c r="F18" s="153"/>
    </row>
    <row r="19" spans="1:6" s="3" customFormat="1" ht="24" customHeight="1">
      <c r="A19" s="156">
        <v>3</v>
      </c>
      <c r="B19" s="152" t="s">
        <v>34</v>
      </c>
      <c r="C19" s="153"/>
      <c r="D19" s="153"/>
      <c r="E19" s="153"/>
      <c r="F19" s="153"/>
    </row>
    <row r="20" spans="1:6" s="3" customFormat="1" ht="24" customHeight="1">
      <c r="A20" s="157" t="s">
        <v>6</v>
      </c>
      <c r="B20" s="158" t="s">
        <v>279</v>
      </c>
      <c r="C20" s="183"/>
      <c r="D20" s="183"/>
      <c r="E20" s="13"/>
      <c r="F20" s="13"/>
    </row>
    <row r="21" spans="1:6" ht="11.25" customHeight="1">
      <c r="A21" s="3"/>
      <c r="B21" s="3"/>
      <c r="C21" s="3"/>
      <c r="D21" s="3"/>
      <c r="E21" s="3"/>
      <c r="F21" s="3"/>
    </row>
    <row r="22" spans="1:6" ht="18.75">
      <c r="A22" s="3"/>
      <c r="B22" s="3"/>
      <c r="C22" s="3"/>
      <c r="D22" s="3"/>
      <c r="E22" s="3"/>
      <c r="F22" s="3"/>
    </row>
    <row r="23" spans="1:6" ht="18.75">
      <c r="A23" s="3"/>
      <c r="B23" s="3"/>
      <c r="C23" s="3"/>
      <c r="D23" s="3"/>
      <c r="E23" s="3"/>
      <c r="F23" s="3"/>
    </row>
    <row r="24" spans="1:6" ht="18.75">
      <c r="A24" s="3"/>
      <c r="B24" s="3"/>
      <c r="C24" s="3"/>
      <c r="D24" s="3"/>
      <c r="E24" s="3"/>
      <c r="F24" s="3"/>
    </row>
    <row r="25" spans="1:6" ht="18.75">
      <c r="A25" s="3"/>
      <c r="B25" s="3"/>
      <c r="C25" s="3"/>
      <c r="D25" s="3"/>
      <c r="E25" s="3"/>
      <c r="F25" s="3"/>
    </row>
    <row r="26" spans="1:6" ht="18.75">
      <c r="A26" s="3"/>
      <c r="B26" s="3"/>
      <c r="C26" s="3"/>
      <c r="D26" s="3"/>
      <c r="E26" s="3"/>
      <c r="F26" s="3"/>
    </row>
    <row r="27" spans="1:6" ht="18.75">
      <c r="A27" s="3"/>
      <c r="B27" s="3"/>
      <c r="C27" s="3"/>
      <c r="D27" s="3"/>
      <c r="E27" s="3"/>
      <c r="F27" s="3"/>
    </row>
  </sheetData>
  <sheetProtection/>
  <mergeCells count="10">
    <mergeCell ref="E7:E8"/>
    <mergeCell ref="F7:F8"/>
    <mergeCell ref="C6:C8"/>
    <mergeCell ref="D6:D8"/>
    <mergeCell ref="A1:B1"/>
    <mergeCell ref="D1:F1"/>
    <mergeCell ref="A4:F4"/>
    <mergeCell ref="E6:F6"/>
    <mergeCell ref="B6:B8"/>
    <mergeCell ref="A6:A8"/>
  </mergeCells>
  <printOptions horizontalCentered="1"/>
  <pageMargins left="0.1968503937007874" right="0.1968503937007874" top="0.53" bottom="0.2362204724409449" header="0.15748031496062992" footer="0.15748031496062992"/>
  <pageSetup horizontalDpi="600" verticalDpi="600" orientation="portrait" paperSize="9" scale="90" r:id="rId1"/>
</worksheet>
</file>

<file path=xl/worksheets/sheet26.xml><?xml version="1.0" encoding="utf-8"?>
<worksheet xmlns="http://schemas.openxmlformats.org/spreadsheetml/2006/main" xmlns:r="http://schemas.openxmlformats.org/officeDocument/2006/relationships">
  <dimension ref="A1:F30"/>
  <sheetViews>
    <sheetView zoomScalePageLayoutView="0" workbookViewId="0" topLeftCell="A1">
      <selection activeCell="A1" sqref="A1:B1"/>
    </sheetView>
  </sheetViews>
  <sheetFormatPr defaultColWidth="10" defaultRowHeight="15"/>
  <cols>
    <col min="1" max="1" width="5.69921875" style="81" customWidth="1"/>
    <col min="2" max="2" width="52.296875" style="81" customWidth="1"/>
    <col min="3" max="6" width="12" style="81" customWidth="1"/>
    <col min="7" max="16384" width="10" style="81" customWidth="1"/>
  </cols>
  <sheetData>
    <row r="1" spans="1:6" ht="21" customHeight="1">
      <c r="A1" s="871" t="s">
        <v>84</v>
      </c>
      <c r="B1" s="965"/>
      <c r="C1" s="61"/>
      <c r="D1" s="139"/>
      <c r="F1" s="140" t="s">
        <v>140</v>
      </c>
    </row>
    <row r="2" spans="1:6" ht="12" customHeight="1">
      <c r="A2" s="141"/>
      <c r="B2" s="141"/>
      <c r="C2" s="61"/>
      <c r="D2" s="61"/>
      <c r="E2" s="61"/>
      <c r="F2" s="61"/>
    </row>
    <row r="3" spans="1:6" ht="21" customHeight="1">
      <c r="A3" s="138" t="s">
        <v>313</v>
      </c>
      <c r="B3" s="142"/>
      <c r="C3" s="143"/>
      <c r="D3" s="143"/>
      <c r="E3" s="143"/>
      <c r="F3" s="143"/>
    </row>
    <row r="4" spans="1:6" ht="14.25" customHeight="1">
      <c r="A4" s="1048"/>
      <c r="B4" s="1048"/>
      <c r="C4" s="1048"/>
      <c r="D4" s="1048"/>
      <c r="E4" s="1048"/>
      <c r="F4" s="1048"/>
    </row>
    <row r="5" spans="1:6" ht="20.25" customHeight="1">
      <c r="A5" s="62"/>
      <c r="B5" s="62"/>
      <c r="C5" s="3"/>
      <c r="D5" s="3"/>
      <c r="E5" s="166"/>
      <c r="F5" s="167" t="s">
        <v>27</v>
      </c>
    </row>
    <row r="6" spans="1:6" s="144" customFormat="1" ht="36.75" customHeight="1">
      <c r="A6" s="1051" t="s">
        <v>81</v>
      </c>
      <c r="B6" s="1052" t="s">
        <v>36</v>
      </c>
      <c r="C6" s="1053" t="s">
        <v>91</v>
      </c>
      <c r="D6" s="1047" t="s">
        <v>312</v>
      </c>
      <c r="E6" s="1055" t="s">
        <v>165</v>
      </c>
      <c r="F6" s="1056"/>
    </row>
    <row r="7" spans="1:6" s="144" customFormat="1" ht="55.5" customHeight="1">
      <c r="A7" s="1051"/>
      <c r="B7" s="1051"/>
      <c r="C7" s="1054"/>
      <c r="D7" s="954"/>
      <c r="E7" s="277" t="s">
        <v>91</v>
      </c>
      <c r="F7" s="278" t="s">
        <v>76</v>
      </c>
    </row>
    <row r="8" spans="1:6" s="144" customFormat="1" ht="18.75" customHeight="1">
      <c r="A8" s="5" t="s">
        <v>0</v>
      </c>
      <c r="B8" s="279" t="s">
        <v>1</v>
      </c>
      <c r="C8" s="5">
        <v>1</v>
      </c>
      <c r="D8" s="5">
        <v>2</v>
      </c>
      <c r="E8" s="5" t="s">
        <v>11</v>
      </c>
      <c r="F8" s="5">
        <v>4</v>
      </c>
    </row>
    <row r="9" spans="1:6" s="282" customFormat="1" ht="19.5" customHeight="1">
      <c r="A9" s="280" t="s">
        <v>0</v>
      </c>
      <c r="B9" s="281" t="s">
        <v>92</v>
      </c>
      <c r="C9" s="51"/>
      <c r="D9" s="51"/>
      <c r="E9" s="51"/>
      <c r="F9" s="51"/>
    </row>
    <row r="10" spans="1:6" s="3" customFormat="1" ht="19.5" customHeight="1">
      <c r="A10" s="283" t="s">
        <v>5</v>
      </c>
      <c r="B10" s="284" t="s">
        <v>4</v>
      </c>
      <c r="C10" s="6"/>
      <c r="D10" s="6"/>
      <c r="E10" s="6"/>
      <c r="F10" s="6"/>
    </row>
    <row r="11" spans="1:6" s="3" customFormat="1" ht="19.5" customHeight="1">
      <c r="A11" s="285">
        <v>1</v>
      </c>
      <c r="B11" s="286" t="s">
        <v>166</v>
      </c>
      <c r="C11" s="7"/>
      <c r="D11" s="7"/>
      <c r="E11" s="7"/>
      <c r="F11" s="7"/>
    </row>
    <row r="12" spans="1:6" s="3" customFormat="1" ht="19.5" customHeight="1">
      <c r="A12" s="285">
        <v>2</v>
      </c>
      <c r="B12" s="286" t="s">
        <v>93</v>
      </c>
      <c r="C12" s="7"/>
      <c r="D12" s="7"/>
      <c r="E12" s="7"/>
      <c r="F12" s="7"/>
    </row>
    <row r="13" spans="1:6" s="3" customFormat="1" ht="19.5" customHeight="1">
      <c r="A13" s="285">
        <v>3</v>
      </c>
      <c r="B13" s="286" t="s">
        <v>12</v>
      </c>
      <c r="C13" s="7"/>
      <c r="D13" s="7"/>
      <c r="E13" s="7"/>
      <c r="F13" s="7"/>
    </row>
    <row r="14" spans="1:6" s="3" customFormat="1" ht="19.5" customHeight="1">
      <c r="A14" s="156">
        <f>+A13+1</f>
        <v>4</v>
      </c>
      <c r="B14" s="80" t="s">
        <v>13</v>
      </c>
      <c r="C14" s="7"/>
      <c r="D14" s="7"/>
      <c r="E14" s="7"/>
      <c r="F14" s="7"/>
    </row>
    <row r="15" spans="1:6" s="3" customFormat="1" ht="19.5" customHeight="1">
      <c r="A15" s="156">
        <f>+A14+1</f>
        <v>5</v>
      </c>
      <c r="B15" s="80" t="s">
        <v>14</v>
      </c>
      <c r="C15" s="7"/>
      <c r="D15" s="7"/>
      <c r="E15" s="7"/>
      <c r="F15" s="7"/>
    </row>
    <row r="16" spans="1:6" s="3" customFormat="1" ht="19.5" customHeight="1">
      <c r="A16" s="156">
        <f>+A15+1</f>
        <v>6</v>
      </c>
      <c r="B16" s="80" t="s">
        <v>21</v>
      </c>
      <c r="C16" s="7"/>
      <c r="D16" s="7"/>
      <c r="E16" s="7"/>
      <c r="F16" s="7"/>
    </row>
    <row r="17" spans="1:6" s="3" customFormat="1" ht="19.5" customHeight="1">
      <c r="A17" s="156">
        <f>+A16+1</f>
        <v>7</v>
      </c>
      <c r="B17" s="80" t="s">
        <v>51</v>
      </c>
      <c r="C17" s="7"/>
      <c r="D17" s="7"/>
      <c r="E17" s="7"/>
      <c r="F17" s="7"/>
    </row>
    <row r="18" spans="1:6" s="3" customFormat="1" ht="19.5" customHeight="1">
      <c r="A18" s="156">
        <v>8</v>
      </c>
      <c r="B18" s="80" t="s">
        <v>280</v>
      </c>
      <c r="C18" s="7"/>
      <c r="D18" s="7"/>
      <c r="E18" s="7"/>
      <c r="F18" s="7"/>
    </row>
    <row r="19" spans="1:6" s="3" customFormat="1" ht="19.5" customHeight="1">
      <c r="A19" s="176" t="s">
        <v>38</v>
      </c>
      <c r="B19" s="177" t="s">
        <v>20</v>
      </c>
      <c r="C19" s="8"/>
      <c r="D19" s="8"/>
      <c r="E19" s="8"/>
      <c r="F19" s="8"/>
    </row>
    <row r="20" spans="1:6" s="3" customFormat="1" ht="19.5" customHeight="1">
      <c r="A20" s="176" t="s">
        <v>38</v>
      </c>
      <c r="B20" s="177" t="s">
        <v>19</v>
      </c>
      <c r="C20" s="7"/>
      <c r="D20" s="7"/>
      <c r="E20" s="7"/>
      <c r="F20" s="7"/>
    </row>
    <row r="21" spans="1:6" s="3" customFormat="1" ht="19.5" customHeight="1">
      <c r="A21" s="176" t="s">
        <v>38</v>
      </c>
      <c r="B21" s="177" t="s">
        <v>22</v>
      </c>
      <c r="C21" s="7"/>
      <c r="D21" s="7"/>
      <c r="E21" s="7"/>
      <c r="F21" s="7"/>
    </row>
    <row r="22" spans="1:6" s="3" customFormat="1" ht="19.5" customHeight="1">
      <c r="A22" s="176" t="s">
        <v>38</v>
      </c>
      <c r="B22" s="177" t="s">
        <v>52</v>
      </c>
      <c r="C22" s="7"/>
      <c r="D22" s="7"/>
      <c r="E22" s="7"/>
      <c r="F22" s="7"/>
    </row>
    <row r="23" spans="1:6" s="3" customFormat="1" ht="19.5" customHeight="1">
      <c r="A23" s="176" t="s">
        <v>38</v>
      </c>
      <c r="B23" s="177" t="s">
        <v>53</v>
      </c>
      <c r="C23" s="9"/>
      <c r="D23" s="9"/>
      <c r="E23" s="9"/>
      <c r="F23" s="9"/>
    </row>
    <row r="24" spans="1:6" s="3" customFormat="1" ht="19.5" customHeight="1">
      <c r="A24" s="156">
        <v>9</v>
      </c>
      <c r="B24" s="80" t="s">
        <v>15</v>
      </c>
      <c r="C24" s="287"/>
      <c r="D24" s="287"/>
      <c r="E24" s="9"/>
      <c r="F24" s="9"/>
    </row>
    <row r="25" spans="1:6" ht="19.5" customHeight="1">
      <c r="A25" s="156">
        <f>+A24+1</f>
        <v>10</v>
      </c>
      <c r="B25" s="80" t="s">
        <v>16</v>
      </c>
      <c r="C25" s="288"/>
      <c r="D25" s="288"/>
      <c r="E25" s="288"/>
      <c r="F25" s="288"/>
    </row>
    <row r="26" spans="1:6" ht="19.5" customHeight="1">
      <c r="A26" s="156">
        <f>+A25+1</f>
        <v>11</v>
      </c>
      <c r="B26" s="80" t="s">
        <v>55</v>
      </c>
      <c r="C26" s="288"/>
      <c r="D26" s="288"/>
      <c r="E26" s="288"/>
      <c r="F26" s="288"/>
    </row>
    <row r="27" spans="1:6" ht="19.5" customHeight="1">
      <c r="A27" s="150" t="s">
        <v>6</v>
      </c>
      <c r="B27" s="164" t="s">
        <v>8</v>
      </c>
      <c r="C27" s="80"/>
      <c r="D27" s="80"/>
      <c r="E27" s="80"/>
      <c r="F27" s="80"/>
    </row>
    <row r="28" spans="1:6" ht="34.5" customHeight="1">
      <c r="A28" s="283" t="s">
        <v>1</v>
      </c>
      <c r="B28" s="289" t="s">
        <v>212</v>
      </c>
      <c r="C28" s="80"/>
      <c r="D28" s="80"/>
      <c r="E28" s="80"/>
      <c r="F28" s="80"/>
    </row>
    <row r="29" spans="1:6" ht="19.5" customHeight="1">
      <c r="A29" s="156">
        <v>1</v>
      </c>
      <c r="B29" s="80" t="s">
        <v>94</v>
      </c>
      <c r="C29" s="80"/>
      <c r="D29" s="80"/>
      <c r="E29" s="80"/>
      <c r="F29" s="80"/>
    </row>
    <row r="30" spans="1:6" ht="19.5" customHeight="1">
      <c r="A30" s="242">
        <v>2</v>
      </c>
      <c r="B30" s="87" t="s">
        <v>213</v>
      </c>
      <c r="C30" s="87"/>
      <c r="D30" s="87"/>
      <c r="E30" s="87"/>
      <c r="F30" s="87"/>
    </row>
  </sheetData>
  <sheetProtection/>
  <mergeCells count="7">
    <mergeCell ref="A1:B1"/>
    <mergeCell ref="A4:F4"/>
    <mergeCell ref="A6:A7"/>
    <mergeCell ref="B6:B7"/>
    <mergeCell ref="C6:C7"/>
    <mergeCell ref="D6:D7"/>
    <mergeCell ref="E6:F6"/>
  </mergeCells>
  <printOptions horizontalCentered="1"/>
  <pageMargins left="0.1968503937007874" right="0.1968503937007874" top="0.4330708661417323" bottom="0.3937007874015748" header="0.15748031496062992" footer="0.35433070866141736"/>
  <pageSetup horizontalDpi="600" verticalDpi="600" orientation="portrait" paperSize="9" scale="88" r:id="rId1"/>
</worksheet>
</file>

<file path=xl/worksheets/sheet27.xml><?xml version="1.0" encoding="utf-8"?>
<worksheet xmlns="http://schemas.openxmlformats.org/spreadsheetml/2006/main" xmlns:r="http://schemas.openxmlformats.org/officeDocument/2006/relationships">
  <dimension ref="A1:F33"/>
  <sheetViews>
    <sheetView zoomScalePageLayoutView="0" workbookViewId="0" topLeftCell="A1">
      <selection activeCell="A1" sqref="A1:B1"/>
    </sheetView>
  </sheetViews>
  <sheetFormatPr defaultColWidth="10" defaultRowHeight="15"/>
  <cols>
    <col min="1" max="1" width="8.59765625" style="81" customWidth="1"/>
    <col min="2" max="2" width="46.8984375" style="81" customWidth="1"/>
    <col min="3" max="4" width="12.09765625" style="81" customWidth="1"/>
    <col min="5" max="6" width="12.09765625" style="139" customWidth="1"/>
    <col min="7" max="16384" width="10" style="81" customWidth="1"/>
  </cols>
  <sheetData>
    <row r="1" spans="1:6" ht="21" customHeight="1">
      <c r="A1" s="871" t="s">
        <v>84</v>
      </c>
      <c r="B1" s="965"/>
      <c r="C1" s="139"/>
      <c r="D1" s="142"/>
      <c r="E1" s="866" t="s">
        <v>141</v>
      </c>
      <c r="F1" s="866"/>
    </row>
    <row r="2" spans="1:4" ht="9.75" customHeight="1">
      <c r="A2" s="141"/>
      <c r="B2" s="141"/>
      <c r="C2" s="61"/>
      <c r="D2" s="61"/>
    </row>
    <row r="3" spans="1:6" ht="21" customHeight="1">
      <c r="A3" s="854" t="s">
        <v>314</v>
      </c>
      <c r="B3" s="854"/>
      <c r="C3" s="854"/>
      <c r="D3" s="854"/>
      <c r="E3" s="854"/>
      <c r="F3" s="854"/>
    </row>
    <row r="4" spans="1:6" ht="15" customHeight="1">
      <c r="A4" s="1048"/>
      <c r="B4" s="1048"/>
      <c r="C4" s="1048"/>
      <c r="D4" s="1048"/>
      <c r="E4" s="1048"/>
      <c r="F4" s="1048"/>
    </row>
    <row r="5" spans="1:6" ht="15.75" customHeight="1">
      <c r="A5" s="62"/>
      <c r="B5" s="62"/>
      <c r="C5" s="3"/>
      <c r="D5" s="947" t="s">
        <v>27</v>
      </c>
      <c r="E5" s="947"/>
      <c r="F5" s="947"/>
    </row>
    <row r="6" spans="1:6" s="144" customFormat="1" ht="39" customHeight="1">
      <c r="A6" s="1002" t="s">
        <v>81</v>
      </c>
      <c r="B6" s="1002" t="s">
        <v>36</v>
      </c>
      <c r="C6" s="1047" t="s">
        <v>91</v>
      </c>
      <c r="D6" s="1047" t="s">
        <v>312</v>
      </c>
      <c r="E6" s="1059" t="s">
        <v>165</v>
      </c>
      <c r="F6" s="1060"/>
    </row>
    <row r="7" spans="1:6" s="144" customFormat="1" ht="16.5">
      <c r="A7" s="1003"/>
      <c r="B7" s="1003"/>
      <c r="C7" s="1058"/>
      <c r="D7" s="1058"/>
      <c r="E7" s="1047" t="s">
        <v>91</v>
      </c>
      <c r="F7" s="1047" t="s">
        <v>76</v>
      </c>
    </row>
    <row r="8" spans="1:6" s="144" customFormat="1" ht="36" customHeight="1">
      <c r="A8" s="1004"/>
      <c r="B8" s="1004"/>
      <c r="C8" s="1057"/>
      <c r="D8" s="1057"/>
      <c r="E8" s="954"/>
      <c r="F8" s="1057"/>
    </row>
    <row r="9" spans="1:6" s="169" customFormat="1" ht="15">
      <c r="A9" s="11" t="s">
        <v>0</v>
      </c>
      <c r="B9" s="168" t="s">
        <v>1</v>
      </c>
      <c r="C9" s="11">
        <v>1</v>
      </c>
      <c r="D9" s="11">
        <f>C9+1</f>
        <v>2</v>
      </c>
      <c r="E9" s="10" t="s">
        <v>11</v>
      </c>
      <c r="F9" s="11">
        <v>4</v>
      </c>
    </row>
    <row r="10" spans="1:6" s="3" customFormat="1" ht="21.75" customHeight="1">
      <c r="A10" s="147"/>
      <c r="B10" s="170" t="s">
        <v>85</v>
      </c>
      <c r="C10" s="149"/>
      <c r="D10" s="149"/>
      <c r="E10" s="290"/>
      <c r="F10" s="290"/>
    </row>
    <row r="11" spans="1:6" s="3" customFormat="1" ht="21.75" customHeight="1">
      <c r="A11" s="150" t="s">
        <v>0</v>
      </c>
      <c r="B11" s="151" t="s">
        <v>88</v>
      </c>
      <c r="C11" s="12"/>
      <c r="D11" s="12"/>
      <c r="E11" s="291"/>
      <c r="F11" s="291"/>
    </row>
    <row r="12" spans="1:6" s="3" customFormat="1" ht="21.75" customHeight="1">
      <c r="A12" s="150" t="s">
        <v>5</v>
      </c>
      <c r="B12" s="151" t="s">
        <v>3</v>
      </c>
      <c r="C12" s="12"/>
      <c r="D12" s="12"/>
      <c r="E12" s="291"/>
      <c r="F12" s="291"/>
    </row>
    <row r="13" spans="1:6" s="3" customFormat="1" ht="21.75" customHeight="1">
      <c r="A13" s="156">
        <v>1</v>
      </c>
      <c r="B13" s="152" t="s">
        <v>24</v>
      </c>
      <c r="C13" s="178"/>
      <c r="D13" s="178"/>
      <c r="E13" s="292"/>
      <c r="F13" s="292"/>
    </row>
    <row r="14" spans="1:6" s="3" customFormat="1" ht="21.75" customHeight="1">
      <c r="A14" s="171">
        <v>2</v>
      </c>
      <c r="B14" s="293" t="s">
        <v>87</v>
      </c>
      <c r="C14" s="178"/>
      <c r="D14" s="178"/>
      <c r="E14" s="292"/>
      <c r="F14" s="292"/>
    </row>
    <row r="15" spans="1:6" s="3" customFormat="1" ht="21.75" customHeight="1">
      <c r="A15" s="150" t="s">
        <v>6</v>
      </c>
      <c r="B15" s="151" t="s">
        <v>2</v>
      </c>
      <c r="C15" s="178"/>
      <c r="D15" s="178"/>
      <c r="E15" s="292"/>
      <c r="F15" s="292"/>
    </row>
    <row r="16" spans="1:6" s="3" customFormat="1" ht="21.75" customHeight="1">
      <c r="A16" s="150"/>
      <c r="B16" s="294" t="s">
        <v>25</v>
      </c>
      <c r="C16" s="178"/>
      <c r="D16" s="178"/>
      <c r="E16" s="292"/>
      <c r="F16" s="292"/>
    </row>
    <row r="17" spans="1:6" s="3" customFormat="1" ht="21.75" customHeight="1">
      <c r="A17" s="156">
        <v>1</v>
      </c>
      <c r="B17" s="276" t="s">
        <v>105</v>
      </c>
      <c r="C17" s="178"/>
      <c r="D17" s="178"/>
      <c r="E17" s="292"/>
      <c r="F17" s="292"/>
    </row>
    <row r="18" spans="1:6" s="3" customFormat="1" ht="21.75" customHeight="1">
      <c r="A18" s="156">
        <f>A17+1</f>
        <v>2</v>
      </c>
      <c r="B18" s="276" t="s">
        <v>26</v>
      </c>
      <c r="C18" s="178"/>
      <c r="D18" s="178"/>
      <c r="E18" s="292"/>
      <c r="F18" s="292"/>
    </row>
    <row r="19" spans="1:6" s="3" customFormat="1" ht="21.75" customHeight="1">
      <c r="A19" s="156">
        <f aca="true" t="shared" si="0" ref="A19:A24">A18+1</f>
        <v>3</v>
      </c>
      <c r="B19" s="276" t="s">
        <v>108</v>
      </c>
      <c r="C19" s="178"/>
      <c r="D19" s="178"/>
      <c r="E19" s="292"/>
      <c r="F19" s="292"/>
    </row>
    <row r="20" spans="1:6" s="3" customFormat="1" ht="21.75" customHeight="1">
      <c r="A20" s="156">
        <f t="shared" si="0"/>
        <v>4</v>
      </c>
      <c r="B20" s="276" t="s">
        <v>110</v>
      </c>
      <c r="C20" s="178"/>
      <c r="D20" s="178"/>
      <c r="E20" s="292"/>
      <c r="F20" s="292"/>
    </row>
    <row r="21" spans="1:6" s="3" customFormat="1" ht="21.75" customHeight="1">
      <c r="A21" s="156">
        <f t="shared" si="0"/>
        <v>5</v>
      </c>
      <c r="B21" s="276" t="s">
        <v>167</v>
      </c>
      <c r="C21" s="178"/>
      <c r="D21" s="178"/>
      <c r="E21" s="292"/>
      <c r="F21" s="292"/>
    </row>
    <row r="22" spans="1:6" s="3" customFormat="1" ht="21.75" customHeight="1">
      <c r="A22" s="156">
        <f t="shared" si="0"/>
        <v>6</v>
      </c>
      <c r="B22" s="276" t="s">
        <v>114</v>
      </c>
      <c r="C22" s="178"/>
      <c r="D22" s="178"/>
      <c r="E22" s="292"/>
      <c r="F22" s="292"/>
    </row>
    <row r="23" spans="1:6" s="3" customFormat="1" ht="21.75" customHeight="1">
      <c r="A23" s="156">
        <f t="shared" si="0"/>
        <v>7</v>
      </c>
      <c r="B23" s="276" t="s">
        <v>116</v>
      </c>
      <c r="C23" s="178"/>
      <c r="D23" s="178"/>
      <c r="E23" s="292"/>
      <c r="F23" s="292"/>
    </row>
    <row r="24" spans="1:6" s="3" customFormat="1" ht="21.75" customHeight="1">
      <c r="A24" s="156">
        <f t="shared" si="0"/>
        <v>8</v>
      </c>
      <c r="B24" s="276" t="s">
        <v>168</v>
      </c>
      <c r="C24" s="178"/>
      <c r="D24" s="178"/>
      <c r="E24" s="292"/>
      <c r="F24" s="292"/>
    </row>
    <row r="25" spans="1:6" s="3" customFormat="1" ht="36" customHeight="1">
      <c r="A25" s="171">
        <v>9</v>
      </c>
      <c r="B25" s="295" t="s">
        <v>169</v>
      </c>
      <c r="C25" s="178"/>
      <c r="D25" s="178"/>
      <c r="E25" s="292"/>
      <c r="F25" s="292"/>
    </row>
    <row r="26" spans="1:6" s="3" customFormat="1" ht="21.75" customHeight="1">
      <c r="A26" s="156">
        <v>10</v>
      </c>
      <c r="B26" s="276" t="s">
        <v>121</v>
      </c>
      <c r="C26" s="178"/>
      <c r="D26" s="178"/>
      <c r="E26" s="292"/>
      <c r="F26" s="292"/>
    </row>
    <row r="27" spans="1:6" s="3" customFormat="1" ht="21.75" customHeight="1">
      <c r="A27" s="150" t="s">
        <v>17</v>
      </c>
      <c r="B27" s="151" t="s">
        <v>34</v>
      </c>
      <c r="C27" s="178"/>
      <c r="D27" s="178"/>
      <c r="E27" s="292"/>
      <c r="F27" s="292"/>
    </row>
    <row r="28" spans="1:6" s="3" customFormat="1" ht="38.25" customHeight="1">
      <c r="A28" s="296" t="s">
        <v>1</v>
      </c>
      <c r="B28" s="181" t="s">
        <v>315</v>
      </c>
      <c r="C28" s="178"/>
      <c r="D28" s="178"/>
      <c r="E28" s="292"/>
      <c r="F28" s="292"/>
    </row>
    <row r="29" spans="1:6" s="3" customFormat="1" ht="21.75" customHeight="1">
      <c r="A29" s="162">
        <v>1</v>
      </c>
      <c r="B29" s="297" t="s">
        <v>297</v>
      </c>
      <c r="C29" s="12"/>
      <c r="D29" s="12"/>
      <c r="E29" s="291"/>
      <c r="F29" s="291"/>
    </row>
    <row r="30" spans="1:6" s="3" customFormat="1" ht="21.75" customHeight="1">
      <c r="A30" s="162">
        <v>2</v>
      </c>
      <c r="B30" s="297" t="s">
        <v>281</v>
      </c>
      <c r="C30" s="12"/>
      <c r="D30" s="12"/>
      <c r="E30" s="291"/>
      <c r="F30" s="291"/>
    </row>
    <row r="31" spans="1:6" s="3" customFormat="1" ht="21.75" customHeight="1">
      <c r="A31" s="242">
        <v>3</v>
      </c>
      <c r="B31" s="87" t="s">
        <v>282</v>
      </c>
      <c r="C31" s="183"/>
      <c r="D31" s="183"/>
      <c r="E31" s="298"/>
      <c r="F31" s="298"/>
    </row>
    <row r="32" spans="1:4" ht="18.75">
      <c r="A32" s="3"/>
      <c r="B32" s="3"/>
      <c r="C32" s="3"/>
      <c r="D32" s="3"/>
    </row>
    <row r="33" spans="1:4" ht="18.75">
      <c r="A33" s="3"/>
      <c r="B33" s="3"/>
      <c r="C33" s="3"/>
      <c r="D33" s="3"/>
    </row>
  </sheetData>
  <sheetProtection/>
  <mergeCells count="12">
    <mergeCell ref="D6:D8"/>
    <mergeCell ref="E6:F6"/>
    <mergeCell ref="E7:E8"/>
    <mergeCell ref="F7:F8"/>
    <mergeCell ref="A6:A8"/>
    <mergeCell ref="A1:B1"/>
    <mergeCell ref="E1:F1"/>
    <mergeCell ref="A3:F3"/>
    <mergeCell ref="A4:F4"/>
    <mergeCell ref="D5:F5"/>
    <mergeCell ref="B6:B8"/>
    <mergeCell ref="C6:C8"/>
  </mergeCells>
  <printOptions horizontalCentered="1"/>
  <pageMargins left="0.1968503937007874" right="0.1968503937007874" top="0.5118110236220472" bottom="0.15748031496062992" header="0.15748031496062992" footer="0.15748031496062992"/>
  <pageSetup horizontalDpi="600" verticalDpi="600" orientation="portrait" paperSize="9" scale="90" r:id="rId1"/>
</worksheet>
</file>

<file path=xl/worksheets/sheet28.xml><?xml version="1.0" encoding="utf-8"?>
<worksheet xmlns="http://schemas.openxmlformats.org/spreadsheetml/2006/main" xmlns:r="http://schemas.openxmlformats.org/officeDocument/2006/relationships">
  <dimension ref="A1:H29"/>
  <sheetViews>
    <sheetView zoomScalePageLayoutView="0" workbookViewId="0" topLeftCell="A16">
      <selection activeCell="A1" sqref="A1:B1"/>
    </sheetView>
  </sheetViews>
  <sheetFormatPr defaultColWidth="10" defaultRowHeight="15"/>
  <cols>
    <col min="1" max="1" width="5.69921875" style="81" customWidth="1"/>
    <col min="2" max="2" width="49.69921875" style="81" customWidth="1"/>
    <col min="3" max="5" width="15.59765625" style="81" customWidth="1"/>
    <col min="6" max="16384" width="10" style="81" customWidth="1"/>
  </cols>
  <sheetData>
    <row r="1" spans="1:6" ht="21" customHeight="1">
      <c r="A1" s="871" t="s">
        <v>84</v>
      </c>
      <c r="B1" s="965"/>
      <c r="C1" s="61"/>
      <c r="D1" s="866" t="s">
        <v>142</v>
      </c>
      <c r="E1" s="854"/>
      <c r="F1" s="214"/>
    </row>
    <row r="2" spans="1:5" ht="15" customHeight="1">
      <c r="A2" s="141"/>
      <c r="B2" s="141"/>
      <c r="C2" s="61"/>
      <c r="D2" s="61"/>
      <c r="E2" s="61"/>
    </row>
    <row r="3" spans="1:5" ht="21" customHeight="1">
      <c r="A3" s="138" t="s">
        <v>151</v>
      </c>
      <c r="B3" s="142"/>
      <c r="C3" s="143"/>
      <c r="D3" s="143"/>
      <c r="E3" s="143"/>
    </row>
    <row r="4" spans="1:8" ht="21" customHeight="1">
      <c r="A4" s="1048" t="s">
        <v>101</v>
      </c>
      <c r="B4" s="1048"/>
      <c r="C4" s="1048"/>
      <c r="D4" s="1048"/>
      <c r="E4" s="1048"/>
      <c r="F4" s="299"/>
      <c r="G4" s="299"/>
      <c r="H4" s="299"/>
    </row>
    <row r="5" spans="1:5" ht="9.75" customHeight="1">
      <c r="A5" s="60"/>
      <c r="B5" s="60"/>
      <c r="C5" s="61"/>
      <c r="D5" s="61"/>
      <c r="E5" s="61"/>
    </row>
    <row r="6" spans="1:5" ht="19.5" customHeight="1">
      <c r="A6" s="62"/>
      <c r="B6" s="62"/>
      <c r="C6" s="300"/>
      <c r="D6" s="1061" t="s">
        <v>27</v>
      </c>
      <c r="E6" s="1061"/>
    </row>
    <row r="7" spans="1:5" s="144" customFormat="1" ht="17.25" customHeight="1">
      <c r="A7" s="1002" t="s">
        <v>81</v>
      </c>
      <c r="B7" s="1002" t="s">
        <v>36</v>
      </c>
      <c r="C7" s="1002" t="s">
        <v>35</v>
      </c>
      <c r="D7" s="1002" t="s">
        <v>73</v>
      </c>
      <c r="E7" s="1047" t="s">
        <v>150</v>
      </c>
    </row>
    <row r="8" spans="1:5" s="144" customFormat="1" ht="17.25" customHeight="1">
      <c r="A8" s="1003"/>
      <c r="B8" s="1003"/>
      <c r="C8" s="1003"/>
      <c r="D8" s="1003"/>
      <c r="E8" s="953"/>
    </row>
    <row r="9" spans="1:5" s="144" customFormat="1" ht="14.25" customHeight="1">
      <c r="A9" s="1004"/>
      <c r="B9" s="1004"/>
      <c r="C9" s="1004"/>
      <c r="D9" s="1004"/>
      <c r="E9" s="954"/>
    </row>
    <row r="10" spans="1:5" s="169" customFormat="1" ht="18" customHeight="1">
      <c r="A10" s="11" t="s">
        <v>0</v>
      </c>
      <c r="B10" s="168" t="s">
        <v>1</v>
      </c>
      <c r="C10" s="11">
        <v>1</v>
      </c>
      <c r="D10" s="11">
        <f>C10+1</f>
        <v>2</v>
      </c>
      <c r="E10" s="301" t="s">
        <v>11</v>
      </c>
    </row>
    <row r="11" spans="1:5" s="3" customFormat="1" ht="19.5" customHeight="1">
      <c r="A11" s="147" t="s">
        <v>0</v>
      </c>
      <c r="B11" s="148" t="s">
        <v>97</v>
      </c>
      <c r="C11" s="149"/>
      <c r="D11" s="149"/>
      <c r="E11" s="149"/>
    </row>
    <row r="12" spans="1:5" s="3" customFormat="1" ht="19.5" customHeight="1">
      <c r="A12" s="156">
        <v>1</v>
      </c>
      <c r="B12" s="152" t="s">
        <v>180</v>
      </c>
      <c r="C12" s="12"/>
      <c r="D12" s="12"/>
      <c r="E12" s="12"/>
    </row>
    <row r="13" spans="1:5" s="3" customFormat="1" ht="19.5" customHeight="1">
      <c r="A13" s="150" t="s">
        <v>38</v>
      </c>
      <c r="B13" s="152" t="s">
        <v>178</v>
      </c>
      <c r="C13" s="12"/>
      <c r="D13" s="12"/>
      <c r="E13" s="12"/>
    </row>
    <row r="14" spans="1:5" s="3" customFormat="1" ht="19.5" customHeight="1">
      <c r="A14" s="150" t="s">
        <v>38</v>
      </c>
      <c r="B14" s="152" t="s">
        <v>179</v>
      </c>
      <c r="C14" s="12"/>
      <c r="D14" s="12"/>
      <c r="E14" s="12"/>
    </row>
    <row r="15" spans="1:5" s="166" customFormat="1" ht="19.5" customHeight="1">
      <c r="A15" s="156">
        <f>A12+1</f>
        <v>2</v>
      </c>
      <c r="B15" s="152" t="s">
        <v>278</v>
      </c>
      <c r="C15" s="178"/>
      <c r="D15" s="178"/>
      <c r="E15" s="153"/>
    </row>
    <row r="16" spans="1:5" s="3" customFormat="1" ht="19.5" customHeight="1">
      <c r="A16" s="154" t="s">
        <v>38</v>
      </c>
      <c r="B16" s="152" t="s">
        <v>157</v>
      </c>
      <c r="C16" s="153"/>
      <c r="D16" s="153"/>
      <c r="E16" s="153"/>
    </row>
    <row r="17" spans="1:5" s="3" customFormat="1" ht="19.5" customHeight="1">
      <c r="A17" s="154" t="s">
        <v>38</v>
      </c>
      <c r="B17" s="152" t="s">
        <v>39</v>
      </c>
      <c r="C17" s="153"/>
      <c r="D17" s="153"/>
      <c r="E17" s="153"/>
    </row>
    <row r="18" spans="1:5" s="166" customFormat="1" ht="19.5" customHeight="1">
      <c r="A18" s="156">
        <v>3</v>
      </c>
      <c r="B18" s="152" t="s">
        <v>228</v>
      </c>
      <c r="C18" s="178"/>
      <c r="D18" s="178"/>
      <c r="E18" s="153"/>
    </row>
    <row r="19" spans="1:5" s="166" customFormat="1" ht="19.5" customHeight="1">
      <c r="A19" s="156">
        <v>4</v>
      </c>
      <c r="B19" s="152" t="s">
        <v>72</v>
      </c>
      <c r="C19" s="178"/>
      <c r="D19" s="178"/>
      <c r="E19" s="153"/>
    </row>
    <row r="20" spans="1:5" s="3" customFormat="1" ht="19.5" customHeight="1">
      <c r="A20" s="150" t="s">
        <v>1</v>
      </c>
      <c r="B20" s="302" t="s">
        <v>85</v>
      </c>
      <c r="C20" s="178"/>
      <c r="D20" s="178"/>
      <c r="E20" s="153"/>
    </row>
    <row r="21" spans="1:5" s="3" customFormat="1" ht="19.5" customHeight="1">
      <c r="A21" s="150" t="s">
        <v>5</v>
      </c>
      <c r="B21" s="151" t="s">
        <v>95</v>
      </c>
      <c r="C21" s="178"/>
      <c r="D21" s="178"/>
      <c r="E21" s="153"/>
    </row>
    <row r="22" spans="1:5" s="3" customFormat="1" ht="19.5" customHeight="1">
      <c r="A22" s="156">
        <v>1</v>
      </c>
      <c r="B22" s="152" t="s">
        <v>40</v>
      </c>
      <c r="C22" s="178"/>
      <c r="D22" s="178"/>
      <c r="E22" s="153"/>
    </row>
    <row r="23" spans="1:5" s="3" customFormat="1" ht="19.5" customHeight="1">
      <c r="A23" s="156">
        <f>A22+1</f>
        <v>2</v>
      </c>
      <c r="B23" s="152" t="s">
        <v>2</v>
      </c>
      <c r="C23" s="178"/>
      <c r="D23" s="178"/>
      <c r="E23" s="153"/>
    </row>
    <row r="24" spans="1:5" ht="19.5" customHeight="1">
      <c r="A24" s="156">
        <v>3</v>
      </c>
      <c r="B24" s="152" t="s">
        <v>34</v>
      </c>
      <c r="C24" s="80"/>
      <c r="D24" s="80"/>
      <c r="E24" s="80"/>
    </row>
    <row r="25" spans="1:5" ht="19.5" customHeight="1">
      <c r="A25" s="156">
        <v>4</v>
      </c>
      <c r="B25" s="152" t="s">
        <v>41</v>
      </c>
      <c r="C25" s="80"/>
      <c r="D25" s="80"/>
      <c r="E25" s="80"/>
    </row>
    <row r="26" spans="1:5" s="3" customFormat="1" ht="19.5" customHeight="1">
      <c r="A26" s="150" t="s">
        <v>6</v>
      </c>
      <c r="B26" s="151" t="s">
        <v>163</v>
      </c>
      <c r="C26" s="12"/>
      <c r="D26" s="153"/>
      <c r="E26" s="153"/>
    </row>
    <row r="27" spans="1:5" s="3" customFormat="1" ht="19.5" customHeight="1">
      <c r="A27" s="156">
        <v>1</v>
      </c>
      <c r="B27" s="152" t="s">
        <v>152</v>
      </c>
      <c r="C27" s="153"/>
      <c r="D27" s="153"/>
      <c r="E27" s="153"/>
    </row>
    <row r="28" spans="1:5" s="3" customFormat="1" ht="19.5" customHeight="1">
      <c r="A28" s="156">
        <f>A27+1</f>
        <v>2</v>
      </c>
      <c r="B28" s="152" t="s">
        <v>154</v>
      </c>
      <c r="C28" s="153"/>
      <c r="D28" s="153"/>
      <c r="E28" s="153"/>
    </row>
    <row r="29" spans="1:5" s="3" customFormat="1" ht="19.5" customHeight="1">
      <c r="A29" s="157" t="s">
        <v>17</v>
      </c>
      <c r="B29" s="158" t="s">
        <v>10</v>
      </c>
      <c r="C29" s="183"/>
      <c r="D29" s="13"/>
      <c r="E29" s="13"/>
    </row>
  </sheetData>
  <sheetProtection/>
  <mergeCells count="9">
    <mergeCell ref="A7:A9"/>
    <mergeCell ref="C7:C9"/>
    <mergeCell ref="D7:D9"/>
    <mergeCell ref="E7:E9"/>
    <mergeCell ref="B7:B9"/>
    <mergeCell ref="A1:B1"/>
    <mergeCell ref="D1:E1"/>
    <mergeCell ref="A4:E4"/>
    <mergeCell ref="D6:E6"/>
  </mergeCells>
  <printOptions horizontalCentered="1"/>
  <pageMargins left="0.2362204724409449" right="0.2362204724409449" top="0.47" bottom="0.2755905511811024" header="0.15748031496062992" footer="0.15748031496062992"/>
  <pageSetup horizontalDpi="600" verticalDpi="600" orientation="portrait" paperSize="9" scale="90" r:id="rId1"/>
</worksheet>
</file>

<file path=xl/worksheets/sheet29.xml><?xml version="1.0" encoding="utf-8"?>
<worksheet xmlns="http://schemas.openxmlformats.org/spreadsheetml/2006/main" xmlns:r="http://schemas.openxmlformats.org/officeDocument/2006/relationships">
  <dimension ref="A1:I55"/>
  <sheetViews>
    <sheetView zoomScalePageLayoutView="0" workbookViewId="0" topLeftCell="A25">
      <selection activeCell="A1" sqref="A1:B1"/>
    </sheetView>
  </sheetViews>
  <sheetFormatPr defaultColWidth="10" defaultRowHeight="15"/>
  <cols>
    <col min="1" max="1" width="5.69921875" style="222" customWidth="1"/>
    <col min="2" max="2" width="64.296875" style="222" customWidth="1"/>
    <col min="3" max="6" width="13" style="222" customWidth="1"/>
    <col min="7" max="7" width="11.296875" style="222" customWidth="1"/>
    <col min="8" max="8" width="13.09765625" style="222" customWidth="1"/>
    <col min="9" max="16384" width="10" style="222" customWidth="1"/>
  </cols>
  <sheetData>
    <row r="1" spans="1:9" ht="21" customHeight="1">
      <c r="A1" s="1063" t="s">
        <v>84</v>
      </c>
      <c r="B1" s="1063"/>
      <c r="C1" s="303"/>
      <c r="D1" s="304"/>
      <c r="E1" s="303"/>
      <c r="F1" s="303"/>
      <c r="G1" s="1064" t="s">
        <v>225</v>
      </c>
      <c r="H1" s="1064"/>
      <c r="I1" s="309"/>
    </row>
    <row r="2" spans="1:9" ht="3" customHeight="1">
      <c r="A2" s="305"/>
      <c r="B2" s="305"/>
      <c r="C2" s="303"/>
      <c r="D2" s="303"/>
      <c r="E2" s="303"/>
      <c r="F2" s="303"/>
      <c r="G2" s="303"/>
      <c r="H2" s="303"/>
      <c r="I2" s="309"/>
    </row>
    <row r="3" spans="1:9" ht="32.25" customHeight="1">
      <c r="A3" s="306" t="s">
        <v>215</v>
      </c>
      <c r="B3" s="307"/>
      <c r="C3" s="308"/>
      <c r="D3" s="308"/>
      <c r="E3" s="308"/>
      <c r="F3" s="308"/>
      <c r="G3" s="308"/>
      <c r="H3" s="308"/>
      <c r="I3" s="309"/>
    </row>
    <row r="4" spans="1:9" ht="21" customHeight="1">
      <c r="A4" s="1065" t="s">
        <v>101</v>
      </c>
      <c r="B4" s="1065"/>
      <c r="C4" s="1065"/>
      <c r="D4" s="1065"/>
      <c r="E4" s="1065"/>
      <c r="F4" s="1065"/>
      <c r="G4" s="1065"/>
      <c r="H4" s="1065"/>
      <c r="I4" s="309"/>
    </row>
    <row r="5" spans="1:9" ht="24.75" customHeight="1">
      <c r="A5" s="310"/>
      <c r="B5" s="310"/>
      <c r="C5" s="311"/>
      <c r="D5" s="311"/>
      <c r="E5" s="311"/>
      <c r="F5" s="311"/>
      <c r="G5" s="312"/>
      <c r="H5" s="313" t="s">
        <v>27</v>
      </c>
      <c r="I5" s="309"/>
    </row>
    <row r="6" spans="1:9" s="227" customFormat="1" ht="19.5" customHeight="1">
      <c r="A6" s="1066" t="s">
        <v>81</v>
      </c>
      <c r="B6" s="1066" t="s">
        <v>36</v>
      </c>
      <c r="C6" s="1069" t="s">
        <v>35</v>
      </c>
      <c r="D6" s="1070"/>
      <c r="E6" s="1069" t="s">
        <v>73</v>
      </c>
      <c r="F6" s="1070"/>
      <c r="G6" s="1069" t="s">
        <v>42</v>
      </c>
      <c r="H6" s="1070"/>
      <c r="I6" s="328"/>
    </row>
    <row r="7" spans="1:9" s="227" customFormat="1" ht="6.75" customHeight="1">
      <c r="A7" s="1067"/>
      <c r="B7" s="1067"/>
      <c r="C7" s="1071"/>
      <c r="D7" s="1072"/>
      <c r="E7" s="1071"/>
      <c r="F7" s="1072"/>
      <c r="G7" s="1071"/>
      <c r="H7" s="1072"/>
      <c r="I7" s="328"/>
    </row>
    <row r="8" spans="1:9" s="227" customFormat="1" ht="23.25" customHeight="1">
      <c r="A8" s="1067"/>
      <c r="B8" s="1067"/>
      <c r="C8" s="314" t="s">
        <v>43</v>
      </c>
      <c r="D8" s="314" t="s">
        <v>98</v>
      </c>
      <c r="E8" s="314" t="s">
        <v>43</v>
      </c>
      <c r="F8" s="314" t="s">
        <v>98</v>
      </c>
      <c r="G8" s="314" t="s">
        <v>43</v>
      </c>
      <c r="H8" s="314" t="s">
        <v>98</v>
      </c>
      <c r="I8" s="328"/>
    </row>
    <row r="9" spans="1:9" s="227" customFormat="1" ht="23.25" customHeight="1">
      <c r="A9" s="1068"/>
      <c r="B9" s="1068"/>
      <c r="C9" s="315" t="s">
        <v>30</v>
      </c>
      <c r="D9" s="315" t="s">
        <v>99</v>
      </c>
      <c r="E9" s="315" t="s">
        <v>30</v>
      </c>
      <c r="F9" s="315" t="s">
        <v>99</v>
      </c>
      <c r="G9" s="315" t="s">
        <v>30</v>
      </c>
      <c r="H9" s="315" t="s">
        <v>99</v>
      </c>
      <c r="I9" s="328"/>
    </row>
    <row r="10" spans="1:9" s="335" customFormat="1" ht="17.25" customHeight="1">
      <c r="A10" s="316" t="s">
        <v>0</v>
      </c>
      <c r="B10" s="317" t="s">
        <v>1</v>
      </c>
      <c r="C10" s="316">
        <v>1</v>
      </c>
      <c r="D10" s="316">
        <f>C10+1</f>
        <v>2</v>
      </c>
      <c r="E10" s="316">
        <f>D10+1</f>
        <v>3</v>
      </c>
      <c r="F10" s="316">
        <f>E10+1</f>
        <v>4</v>
      </c>
      <c r="G10" s="316" t="s">
        <v>44</v>
      </c>
      <c r="H10" s="316" t="s">
        <v>45</v>
      </c>
      <c r="I10" s="329"/>
    </row>
    <row r="11" spans="1:9" s="225" customFormat="1" ht="21" customHeight="1">
      <c r="A11" s="318"/>
      <c r="B11" s="319" t="s">
        <v>298</v>
      </c>
      <c r="C11" s="320"/>
      <c r="D11" s="320"/>
      <c r="E11" s="320"/>
      <c r="F11" s="320"/>
      <c r="G11" s="320"/>
      <c r="H11" s="320"/>
      <c r="I11" s="311"/>
    </row>
    <row r="12" spans="1:9" s="225" customFormat="1" ht="21" customHeight="1">
      <c r="A12" s="321" t="s">
        <v>0</v>
      </c>
      <c r="B12" s="322" t="s">
        <v>299</v>
      </c>
      <c r="C12" s="323"/>
      <c r="D12" s="323"/>
      <c r="E12" s="323"/>
      <c r="F12" s="323"/>
      <c r="G12" s="323"/>
      <c r="H12" s="323"/>
      <c r="I12" s="311"/>
    </row>
    <row r="13" spans="1:9" s="225" customFormat="1" ht="21" customHeight="1">
      <c r="A13" s="321" t="s">
        <v>5</v>
      </c>
      <c r="B13" s="322" t="s">
        <v>4</v>
      </c>
      <c r="C13" s="324"/>
      <c r="D13" s="324"/>
      <c r="E13" s="324"/>
      <c r="F13" s="324"/>
      <c r="G13" s="324"/>
      <c r="H13" s="324"/>
      <c r="I13" s="311"/>
    </row>
    <row r="14" spans="1:9" s="225" customFormat="1" ht="21" customHeight="1">
      <c r="A14" s="325">
        <v>1</v>
      </c>
      <c r="B14" s="326" t="s">
        <v>47</v>
      </c>
      <c r="C14" s="324"/>
      <c r="D14" s="324"/>
      <c r="E14" s="324"/>
      <c r="F14" s="324"/>
      <c r="G14" s="324"/>
      <c r="H14" s="324"/>
      <c r="I14" s="311"/>
    </row>
    <row r="15" spans="1:9" s="225" customFormat="1" ht="21" customHeight="1">
      <c r="A15" s="325"/>
      <c r="B15" s="326" t="s">
        <v>48</v>
      </c>
      <c r="C15" s="323"/>
      <c r="D15" s="323"/>
      <c r="E15" s="323"/>
      <c r="F15" s="323"/>
      <c r="G15" s="323"/>
      <c r="H15" s="323"/>
      <c r="I15" s="311"/>
    </row>
    <row r="16" spans="1:9" s="225" customFormat="1" ht="21" customHeight="1">
      <c r="A16" s="325">
        <f>A14+1</f>
        <v>2</v>
      </c>
      <c r="B16" s="326" t="s">
        <v>49</v>
      </c>
      <c r="C16" s="323"/>
      <c r="D16" s="323"/>
      <c r="E16" s="323"/>
      <c r="F16" s="323"/>
      <c r="G16" s="323"/>
      <c r="H16" s="323"/>
      <c r="I16" s="311"/>
    </row>
    <row r="17" spans="1:9" s="225" customFormat="1" ht="21" customHeight="1">
      <c r="A17" s="327"/>
      <c r="B17" s="326" t="s">
        <v>48</v>
      </c>
      <c r="C17" s="323"/>
      <c r="D17" s="323"/>
      <c r="E17" s="323"/>
      <c r="F17" s="323"/>
      <c r="G17" s="323"/>
      <c r="H17" s="323"/>
      <c r="I17" s="311"/>
    </row>
    <row r="18" spans="1:9" s="225" customFormat="1" ht="21" customHeight="1">
      <c r="A18" s="325">
        <f>A16+1</f>
        <v>3</v>
      </c>
      <c r="B18" s="326" t="s">
        <v>50</v>
      </c>
      <c r="C18" s="323"/>
      <c r="D18" s="323"/>
      <c r="E18" s="323"/>
      <c r="F18" s="323"/>
      <c r="G18" s="323"/>
      <c r="H18" s="323"/>
      <c r="I18" s="311"/>
    </row>
    <row r="19" spans="1:9" s="225" customFormat="1" ht="21" customHeight="1">
      <c r="A19" s="327"/>
      <c r="B19" s="326" t="s">
        <v>48</v>
      </c>
      <c r="C19" s="323"/>
      <c r="D19" s="323"/>
      <c r="E19" s="323"/>
      <c r="F19" s="323"/>
      <c r="G19" s="323"/>
      <c r="H19" s="323"/>
      <c r="I19" s="311"/>
    </row>
    <row r="20" spans="1:9" s="225" customFormat="1" ht="21" customHeight="1">
      <c r="A20" s="325">
        <f>A18+1</f>
        <v>4</v>
      </c>
      <c r="B20" s="326" t="s">
        <v>12</v>
      </c>
      <c r="C20" s="323"/>
      <c r="D20" s="323"/>
      <c r="E20" s="323"/>
      <c r="F20" s="323"/>
      <c r="G20" s="323"/>
      <c r="H20" s="323"/>
      <c r="I20" s="311"/>
    </row>
    <row r="21" spans="1:9" s="225" customFormat="1" ht="21" customHeight="1">
      <c r="A21" s="325"/>
      <c r="B21" s="326" t="s">
        <v>48</v>
      </c>
      <c r="C21" s="323"/>
      <c r="D21" s="323"/>
      <c r="E21" s="323"/>
      <c r="F21" s="323"/>
      <c r="G21" s="323"/>
      <c r="H21" s="323"/>
      <c r="I21" s="311"/>
    </row>
    <row r="22" spans="1:9" s="225" customFormat="1" ht="21" customHeight="1">
      <c r="A22" s="325">
        <v>5</v>
      </c>
      <c r="B22" s="326" t="s">
        <v>13</v>
      </c>
      <c r="C22" s="323"/>
      <c r="D22" s="323"/>
      <c r="E22" s="323"/>
      <c r="F22" s="323"/>
      <c r="G22" s="323"/>
      <c r="H22" s="323"/>
      <c r="I22" s="311"/>
    </row>
    <row r="23" spans="1:9" s="225" customFormat="1" ht="21" customHeight="1">
      <c r="A23" s="325">
        <v>6</v>
      </c>
      <c r="B23" s="326" t="s">
        <v>14</v>
      </c>
      <c r="C23" s="323"/>
      <c r="D23" s="323"/>
      <c r="E23" s="323"/>
      <c r="F23" s="323"/>
      <c r="G23" s="323"/>
      <c r="H23" s="323"/>
      <c r="I23" s="311"/>
    </row>
    <row r="24" spans="1:9" s="225" customFormat="1" ht="21" customHeight="1">
      <c r="A24" s="325">
        <v>7</v>
      </c>
      <c r="B24" s="326" t="s">
        <v>21</v>
      </c>
      <c r="C24" s="323"/>
      <c r="D24" s="323"/>
      <c r="E24" s="323"/>
      <c r="F24" s="323"/>
      <c r="G24" s="323"/>
      <c r="H24" s="323"/>
      <c r="I24" s="311"/>
    </row>
    <row r="25" spans="1:9" s="225" customFormat="1" ht="21" customHeight="1">
      <c r="A25" s="325">
        <f aca="true" t="shared" si="0" ref="A25:A30">A24+1</f>
        <v>8</v>
      </c>
      <c r="B25" s="326" t="s">
        <v>51</v>
      </c>
      <c r="C25" s="323"/>
      <c r="D25" s="323"/>
      <c r="E25" s="323"/>
      <c r="F25" s="323"/>
      <c r="G25" s="323"/>
      <c r="H25" s="323"/>
      <c r="I25" s="311"/>
    </row>
    <row r="26" spans="1:9" s="225" customFormat="1" ht="21" customHeight="1">
      <c r="A26" s="325">
        <f t="shared" si="0"/>
        <v>9</v>
      </c>
      <c r="B26" s="326" t="s">
        <v>20</v>
      </c>
      <c r="C26" s="323"/>
      <c r="D26" s="323"/>
      <c r="E26" s="323"/>
      <c r="F26" s="323"/>
      <c r="G26" s="323"/>
      <c r="H26" s="323"/>
      <c r="I26" s="311"/>
    </row>
    <row r="27" spans="1:9" s="225" customFormat="1" ht="21" customHeight="1">
      <c r="A27" s="325">
        <f t="shared" si="0"/>
        <v>10</v>
      </c>
      <c r="B27" s="326" t="s">
        <v>19</v>
      </c>
      <c r="C27" s="323"/>
      <c r="D27" s="323"/>
      <c r="E27" s="323"/>
      <c r="F27" s="323"/>
      <c r="G27" s="323"/>
      <c r="H27" s="323"/>
      <c r="I27" s="311"/>
    </row>
    <row r="28" spans="1:9" s="225" customFormat="1" ht="21" customHeight="1">
      <c r="A28" s="325">
        <f t="shared" si="0"/>
        <v>11</v>
      </c>
      <c r="B28" s="326" t="s">
        <v>52</v>
      </c>
      <c r="C28" s="323"/>
      <c r="D28" s="323"/>
      <c r="E28" s="323"/>
      <c r="F28" s="323"/>
      <c r="G28" s="323"/>
      <c r="H28" s="323"/>
      <c r="I28" s="311"/>
    </row>
    <row r="29" spans="1:9" s="225" customFormat="1" ht="21" customHeight="1">
      <c r="A29" s="325">
        <f t="shared" si="0"/>
        <v>12</v>
      </c>
      <c r="B29" s="326" t="s">
        <v>22</v>
      </c>
      <c r="C29" s="323"/>
      <c r="D29" s="323"/>
      <c r="E29" s="323"/>
      <c r="F29" s="323"/>
      <c r="G29" s="323"/>
      <c r="H29" s="323"/>
      <c r="I29" s="311"/>
    </row>
    <row r="30" spans="1:9" s="225" customFormat="1" ht="21" customHeight="1">
      <c r="A30" s="325">
        <f t="shared" si="0"/>
        <v>13</v>
      </c>
      <c r="B30" s="326" t="s">
        <v>53</v>
      </c>
      <c r="C30" s="323"/>
      <c r="D30" s="323"/>
      <c r="E30" s="323"/>
      <c r="F30" s="323"/>
      <c r="G30" s="323"/>
      <c r="H30" s="323"/>
      <c r="I30" s="311"/>
    </row>
    <row r="31" spans="1:9" s="225" customFormat="1" ht="21" customHeight="1">
      <c r="A31" s="325">
        <v>14</v>
      </c>
      <c r="B31" s="326" t="s">
        <v>15</v>
      </c>
      <c r="C31" s="323"/>
      <c r="D31" s="323"/>
      <c r="E31" s="323"/>
      <c r="F31" s="323"/>
      <c r="G31" s="323"/>
      <c r="H31" s="323"/>
      <c r="I31" s="311"/>
    </row>
    <row r="32" spans="1:9" s="225" customFormat="1" ht="21" customHeight="1">
      <c r="A32" s="325"/>
      <c r="B32" s="326" t="s">
        <v>48</v>
      </c>
      <c r="C32" s="323"/>
      <c r="D32" s="323"/>
      <c r="E32" s="323"/>
      <c r="F32" s="323"/>
      <c r="G32" s="323"/>
      <c r="H32" s="323"/>
      <c r="I32" s="311"/>
    </row>
    <row r="33" spans="1:9" s="225" customFormat="1" ht="21" customHeight="1">
      <c r="A33" s="325">
        <v>15</v>
      </c>
      <c r="B33" s="326" t="s">
        <v>54</v>
      </c>
      <c r="C33" s="323"/>
      <c r="D33" s="323"/>
      <c r="E33" s="323"/>
      <c r="F33" s="323"/>
      <c r="G33" s="323"/>
      <c r="H33" s="323"/>
      <c r="I33" s="311"/>
    </row>
    <row r="34" spans="1:9" s="225" customFormat="1" ht="21" customHeight="1">
      <c r="A34" s="325">
        <v>16</v>
      </c>
      <c r="B34" s="326" t="s">
        <v>16</v>
      </c>
      <c r="C34" s="323"/>
      <c r="D34" s="323"/>
      <c r="E34" s="323"/>
      <c r="F34" s="323"/>
      <c r="G34" s="323"/>
      <c r="H34" s="323"/>
      <c r="I34" s="311"/>
    </row>
    <row r="35" spans="1:9" s="225" customFormat="1" ht="21" customHeight="1">
      <c r="A35" s="325">
        <v>17</v>
      </c>
      <c r="B35" s="326" t="s">
        <v>55</v>
      </c>
      <c r="C35" s="323"/>
      <c r="D35" s="323"/>
      <c r="E35" s="323"/>
      <c r="F35" s="323"/>
      <c r="G35" s="323"/>
      <c r="H35" s="323"/>
      <c r="I35" s="311"/>
    </row>
    <row r="36" spans="1:9" s="225" customFormat="1" ht="21" customHeight="1">
      <c r="A36" s="330" t="s">
        <v>6</v>
      </c>
      <c r="B36" s="331" t="s">
        <v>8</v>
      </c>
      <c r="C36" s="323"/>
      <c r="D36" s="323"/>
      <c r="E36" s="323"/>
      <c r="F36" s="323"/>
      <c r="G36" s="323"/>
      <c r="H36" s="323"/>
      <c r="I36" s="311"/>
    </row>
    <row r="37" spans="1:9" s="225" customFormat="1" ht="21" customHeight="1">
      <c r="A37" s="330" t="s">
        <v>1</v>
      </c>
      <c r="B37" s="331" t="s">
        <v>32</v>
      </c>
      <c r="C37" s="323"/>
      <c r="D37" s="323"/>
      <c r="E37" s="323"/>
      <c r="F37" s="323"/>
      <c r="G37" s="323"/>
      <c r="H37" s="323"/>
      <c r="I37" s="311"/>
    </row>
    <row r="38" spans="1:9" s="225" customFormat="1" ht="21" customHeight="1">
      <c r="A38" s="332" t="s">
        <v>7</v>
      </c>
      <c r="B38" s="333" t="s">
        <v>31</v>
      </c>
      <c r="C38" s="334"/>
      <c r="D38" s="334"/>
      <c r="E38" s="334"/>
      <c r="F38" s="334"/>
      <c r="G38" s="334"/>
      <c r="H38" s="334"/>
      <c r="I38" s="311"/>
    </row>
    <row r="39" spans="1:9" ht="19.5" customHeight="1">
      <c r="A39" s="1062"/>
      <c r="B39" s="1062"/>
      <c r="C39" s="1062"/>
      <c r="D39" s="1062"/>
      <c r="E39" s="1062"/>
      <c r="F39" s="1062"/>
      <c r="G39" s="1062"/>
      <c r="H39" s="1062"/>
      <c r="I39" s="309"/>
    </row>
    <row r="40" spans="1:8" ht="19.5" customHeight="1">
      <c r="A40" s="3"/>
      <c r="B40" s="262"/>
      <c r="C40" s="3"/>
      <c r="D40" s="3"/>
      <c r="E40" s="3"/>
      <c r="F40" s="3"/>
      <c r="G40" s="3"/>
      <c r="H40" s="3"/>
    </row>
    <row r="41" spans="1:8" ht="18.75">
      <c r="A41" s="3"/>
      <c r="B41" s="262"/>
      <c r="C41" s="3"/>
      <c r="D41" s="3"/>
      <c r="E41" s="3"/>
      <c r="F41" s="3"/>
      <c r="G41" s="3"/>
      <c r="H41" s="3"/>
    </row>
    <row r="42" spans="1:8" ht="18.75">
      <c r="A42" s="3"/>
      <c r="B42" s="262"/>
      <c r="C42" s="3"/>
      <c r="D42" s="3"/>
      <c r="E42" s="3"/>
      <c r="F42" s="3"/>
      <c r="G42" s="3"/>
      <c r="H42" s="3"/>
    </row>
    <row r="43" spans="1:8" ht="18.75">
      <c r="A43" s="3"/>
      <c r="B43" s="263"/>
      <c r="C43" s="3"/>
      <c r="D43" s="3"/>
      <c r="E43" s="3"/>
      <c r="F43" s="3"/>
      <c r="G43" s="3"/>
      <c r="H43" s="3"/>
    </row>
    <row r="44" spans="1:8" ht="18.75">
      <c r="A44" s="3"/>
      <c r="B44" s="264"/>
      <c r="C44" s="3"/>
      <c r="D44" s="3"/>
      <c r="E44" s="3"/>
      <c r="F44" s="3"/>
      <c r="G44" s="3"/>
      <c r="H44" s="3"/>
    </row>
    <row r="45" spans="1:8" ht="18.75">
      <c r="A45" s="166"/>
      <c r="B45" s="262"/>
      <c r="C45" s="3"/>
      <c r="D45" s="3"/>
      <c r="E45" s="3"/>
      <c r="F45" s="3"/>
      <c r="G45" s="3"/>
      <c r="H45" s="3"/>
    </row>
    <row r="46" spans="1:8" ht="18.75">
      <c r="A46" s="225"/>
      <c r="B46" s="262"/>
      <c r="C46" s="3"/>
      <c r="D46" s="3"/>
      <c r="E46" s="3"/>
      <c r="F46" s="3"/>
      <c r="G46" s="3"/>
      <c r="H46" s="3"/>
    </row>
    <row r="47" spans="1:8" ht="18.75">
      <c r="A47" s="225"/>
      <c r="B47" s="262"/>
      <c r="C47" s="3"/>
      <c r="D47" s="3"/>
      <c r="E47" s="3"/>
      <c r="F47" s="3"/>
      <c r="G47" s="3"/>
      <c r="H47" s="3"/>
    </row>
    <row r="48" spans="1:8" ht="18.75">
      <c r="A48" s="225"/>
      <c r="B48" s="225"/>
      <c r="C48" s="225"/>
      <c r="D48" s="225"/>
      <c r="E48" s="225"/>
      <c r="F48" s="225"/>
      <c r="G48" s="225"/>
      <c r="H48" s="225"/>
    </row>
    <row r="49" spans="1:8" ht="18.75">
      <c r="A49" s="225"/>
      <c r="B49" s="225"/>
      <c r="C49" s="225"/>
      <c r="D49" s="225"/>
      <c r="E49" s="225"/>
      <c r="F49" s="225"/>
      <c r="G49" s="225"/>
      <c r="H49" s="225"/>
    </row>
    <row r="50" spans="1:8" ht="18.75">
      <c r="A50" s="225"/>
      <c r="B50" s="225"/>
      <c r="C50" s="225"/>
      <c r="D50" s="225"/>
      <c r="E50" s="225"/>
      <c r="F50" s="225"/>
      <c r="G50" s="225"/>
      <c r="H50" s="225"/>
    </row>
    <row r="51" spans="1:8" ht="22.5" customHeight="1">
      <c r="A51" s="225"/>
      <c r="B51" s="225"/>
      <c r="C51" s="225"/>
      <c r="D51" s="225"/>
      <c r="E51" s="225"/>
      <c r="F51" s="225"/>
      <c r="G51" s="225"/>
      <c r="H51" s="225"/>
    </row>
    <row r="52" spans="1:8" ht="18.75">
      <c r="A52" s="225"/>
      <c r="B52" s="225"/>
      <c r="C52" s="225"/>
      <c r="D52" s="225"/>
      <c r="E52" s="225"/>
      <c r="F52" s="225"/>
      <c r="G52" s="225"/>
      <c r="H52" s="225"/>
    </row>
    <row r="53" spans="1:8" ht="18.75">
      <c r="A53" s="225"/>
      <c r="B53" s="225"/>
      <c r="C53" s="225"/>
      <c r="D53" s="225"/>
      <c r="E53" s="225"/>
      <c r="F53" s="225"/>
      <c r="G53" s="225"/>
      <c r="H53" s="225"/>
    </row>
    <row r="54" spans="1:8" ht="18.75">
      <c r="A54" s="225"/>
      <c r="B54" s="225"/>
      <c r="C54" s="225"/>
      <c r="D54" s="225"/>
      <c r="E54" s="225"/>
      <c r="F54" s="225"/>
      <c r="G54" s="225"/>
      <c r="H54" s="225"/>
    </row>
    <row r="55" spans="1:8" ht="18.75">
      <c r="A55" s="225"/>
      <c r="B55" s="225"/>
      <c r="C55" s="225"/>
      <c r="D55" s="225"/>
      <c r="E55" s="225"/>
      <c r="F55" s="225"/>
      <c r="G55" s="225"/>
      <c r="H55" s="225"/>
    </row>
  </sheetData>
  <sheetProtection/>
  <mergeCells count="9">
    <mergeCell ref="A39:H39"/>
    <mergeCell ref="A1:B1"/>
    <mergeCell ref="G1:H1"/>
    <mergeCell ref="A4:H4"/>
    <mergeCell ref="B6:B9"/>
    <mergeCell ref="A6:A9"/>
    <mergeCell ref="C6:D7"/>
    <mergeCell ref="E6:F7"/>
    <mergeCell ref="G6:H7"/>
  </mergeCells>
  <printOptions horizontalCentered="1"/>
  <pageMargins left="0.23" right="0.1968503937007874" top="0.39" bottom="0.57" header="0.15748031496062992" footer="0.35"/>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A1:H27"/>
  <sheetViews>
    <sheetView zoomScale="80" zoomScaleNormal="80" zoomScalePageLayoutView="0" workbookViewId="0" topLeftCell="A1">
      <selection activeCell="A4" sqref="A4:H4"/>
    </sheetView>
  </sheetViews>
  <sheetFormatPr defaultColWidth="10" defaultRowHeight="15"/>
  <cols>
    <col min="1" max="1" width="5.69921875" style="81" customWidth="1"/>
    <col min="2" max="2" width="51" style="81" customWidth="1"/>
    <col min="3" max="3" width="12.59765625" style="81" customWidth="1"/>
    <col min="4" max="4" width="11.69921875" style="81" customWidth="1"/>
    <col min="5" max="6" width="13.19921875" style="81" customWidth="1"/>
    <col min="7" max="7" width="12" style="81" customWidth="1"/>
    <col min="8" max="8" width="12.796875" style="81" customWidth="1"/>
    <col min="9" max="16384" width="10" style="81" customWidth="1"/>
  </cols>
  <sheetData>
    <row r="1" spans="1:8" ht="21" customHeight="1">
      <c r="A1" s="871" t="s">
        <v>387</v>
      </c>
      <c r="B1" s="871"/>
      <c r="C1" s="61"/>
      <c r="D1" s="139"/>
      <c r="E1" s="61"/>
      <c r="F1" s="61"/>
      <c r="G1" s="866" t="s">
        <v>123</v>
      </c>
      <c r="H1" s="866"/>
    </row>
    <row r="2" spans="1:8" ht="12" customHeight="1">
      <c r="A2" s="141"/>
      <c r="B2" s="141"/>
      <c r="C2" s="61"/>
      <c r="D2" s="61"/>
      <c r="E2" s="61"/>
      <c r="F2" s="61"/>
      <c r="G2" s="61"/>
      <c r="H2" s="61"/>
    </row>
    <row r="3" spans="1:8" ht="21" customHeight="1">
      <c r="A3" s="854" t="s">
        <v>652</v>
      </c>
      <c r="B3" s="854"/>
      <c r="C3" s="854"/>
      <c r="D3" s="854"/>
      <c r="E3" s="854"/>
      <c r="F3" s="854"/>
      <c r="G3" s="854"/>
      <c r="H3" s="854"/>
    </row>
    <row r="4" spans="1:8" ht="15.75" customHeight="1">
      <c r="A4" s="847" t="s">
        <v>100</v>
      </c>
      <c r="B4" s="847"/>
      <c r="C4" s="847"/>
      <c r="D4" s="847"/>
      <c r="E4" s="847"/>
      <c r="F4" s="847"/>
      <c r="G4" s="847"/>
      <c r="H4" s="847"/>
    </row>
    <row r="5" spans="1:8" ht="19.5" customHeight="1" thickBot="1">
      <c r="A5" s="62"/>
      <c r="B5" s="62"/>
      <c r="C5" s="3"/>
      <c r="D5" s="3"/>
      <c r="E5" s="3"/>
      <c r="F5" s="3"/>
      <c r="G5" s="166"/>
      <c r="H5" s="167" t="s">
        <v>27</v>
      </c>
    </row>
    <row r="6" spans="1:8" s="144" customFormat="1" ht="18.75" customHeight="1">
      <c r="A6" s="500" t="s">
        <v>388</v>
      </c>
      <c r="B6" s="858" t="s">
        <v>36</v>
      </c>
      <c r="C6" s="867" t="s">
        <v>648</v>
      </c>
      <c r="D6" s="870"/>
      <c r="E6" s="867" t="s">
        <v>649</v>
      </c>
      <c r="F6" s="869"/>
      <c r="G6" s="867" t="s">
        <v>42</v>
      </c>
      <c r="H6" s="868"/>
    </row>
    <row r="7" spans="1:8" s="144" customFormat="1" ht="18.75" customHeight="1">
      <c r="A7" s="501" t="s">
        <v>389</v>
      </c>
      <c r="B7" s="859"/>
      <c r="C7" s="499" t="s">
        <v>43</v>
      </c>
      <c r="D7" s="499" t="s">
        <v>390</v>
      </c>
      <c r="E7" s="499" t="s">
        <v>43</v>
      </c>
      <c r="F7" s="499" t="s">
        <v>390</v>
      </c>
      <c r="G7" s="499" t="s">
        <v>43</v>
      </c>
      <c r="H7" s="502" t="s">
        <v>390</v>
      </c>
    </row>
    <row r="8" spans="1:8" s="144" customFormat="1" ht="18.75" customHeight="1">
      <c r="A8" s="501" t="s">
        <v>389</v>
      </c>
      <c r="B8" s="860"/>
      <c r="C8" s="498" t="s">
        <v>30</v>
      </c>
      <c r="D8" s="498" t="s">
        <v>391</v>
      </c>
      <c r="E8" s="498" t="s">
        <v>30</v>
      </c>
      <c r="F8" s="498" t="s">
        <v>391</v>
      </c>
      <c r="G8" s="498" t="s">
        <v>30</v>
      </c>
      <c r="H8" s="503" t="s">
        <v>391</v>
      </c>
    </row>
    <row r="9" spans="1:8" s="282" customFormat="1" ht="17.25" customHeight="1">
      <c r="A9" s="504" t="s">
        <v>0</v>
      </c>
      <c r="B9" s="505" t="s">
        <v>1</v>
      </c>
      <c r="C9" s="506">
        <v>1</v>
      </c>
      <c r="D9" s="506">
        <f>C9+1</f>
        <v>2</v>
      </c>
      <c r="E9" s="506">
        <f>D9+1</f>
        <v>3</v>
      </c>
      <c r="F9" s="506">
        <f>E9+1</f>
        <v>4</v>
      </c>
      <c r="G9" s="506" t="s">
        <v>44</v>
      </c>
      <c r="H9" s="507" t="s">
        <v>45</v>
      </c>
    </row>
    <row r="10" spans="1:8" s="3" customFormat="1" ht="24.75" customHeight="1">
      <c r="A10" s="508"/>
      <c r="B10" s="509" t="s">
        <v>392</v>
      </c>
      <c r="C10" s="510">
        <f>C11+C16+C17+C18+C19+C20+C21+C22+C23+C26+C27</f>
        <v>774760</v>
      </c>
      <c r="D10" s="510">
        <f>D11+D16+D17+D18+D19+D20+D21+D22+D23+D26+D27</f>
        <v>774760</v>
      </c>
      <c r="E10" s="510">
        <f>E11+E16+E17+E18+E19+E20+E21+E22+E23+E26+E27</f>
        <v>714235</v>
      </c>
      <c r="F10" s="510">
        <f>F11+F16+F17+F18+F19+F20+F21+F22+F23+F26+F27</f>
        <v>714235</v>
      </c>
      <c r="G10" s="511">
        <f>E10/C10*100</f>
        <v>92.18790335071506</v>
      </c>
      <c r="H10" s="512">
        <f>F10/D10*100</f>
        <v>92.18790335071506</v>
      </c>
    </row>
    <row r="11" spans="1:8" s="421" customFormat="1" ht="24.75" customHeight="1">
      <c r="A11" s="513">
        <v>1</v>
      </c>
      <c r="B11" s="514" t="s">
        <v>393</v>
      </c>
      <c r="C11" s="515">
        <f>SUM(C12:C15)</f>
        <v>283700</v>
      </c>
      <c r="D11" s="515">
        <f>C11</f>
        <v>283700</v>
      </c>
      <c r="E11" s="515">
        <f>SUM(E12:E15)</f>
        <v>293935</v>
      </c>
      <c r="F11" s="515">
        <f>E11</f>
        <v>293935</v>
      </c>
      <c r="G11" s="516">
        <f>E11/C11*100</f>
        <v>103.60768417342263</v>
      </c>
      <c r="H11" s="517">
        <f>F11/D11*100</f>
        <v>103.60768417342263</v>
      </c>
    </row>
    <row r="12" spans="1:8" s="422" customFormat="1" ht="24.75" customHeight="1">
      <c r="A12" s="518" t="s">
        <v>394</v>
      </c>
      <c r="B12" s="519" t="s">
        <v>395</v>
      </c>
      <c r="C12" s="520">
        <v>253550</v>
      </c>
      <c r="D12" s="515">
        <f aca="true" t="shared" si="0" ref="D12:D22">C12</f>
        <v>253550</v>
      </c>
      <c r="E12" s="520">
        <v>247515</v>
      </c>
      <c r="F12" s="515">
        <f aca="true" t="shared" si="1" ref="F12:F26">E12</f>
        <v>247515</v>
      </c>
      <c r="G12" s="521">
        <f aca="true" t="shared" si="2" ref="G12:H26">E12/C12*100</f>
        <v>97.61979885624137</v>
      </c>
      <c r="H12" s="522">
        <f t="shared" si="2"/>
        <v>97.61979885624137</v>
      </c>
    </row>
    <row r="13" spans="1:8" s="422" customFormat="1" ht="24.75" customHeight="1">
      <c r="A13" s="518" t="s">
        <v>396</v>
      </c>
      <c r="B13" s="519" t="s">
        <v>397</v>
      </c>
      <c r="C13" s="520">
        <v>27880</v>
      </c>
      <c r="D13" s="515">
        <f t="shared" si="0"/>
        <v>27880</v>
      </c>
      <c r="E13" s="520">
        <v>43700</v>
      </c>
      <c r="F13" s="515">
        <f t="shared" si="1"/>
        <v>43700</v>
      </c>
      <c r="G13" s="521">
        <f t="shared" si="2"/>
        <v>156.74318507890962</v>
      </c>
      <c r="H13" s="522">
        <f t="shared" si="2"/>
        <v>156.74318507890962</v>
      </c>
    </row>
    <row r="14" spans="1:8" s="422" customFormat="1" ht="24.75" customHeight="1">
      <c r="A14" s="518" t="s">
        <v>396</v>
      </c>
      <c r="B14" s="519" t="s">
        <v>398</v>
      </c>
      <c r="C14" s="520">
        <v>720</v>
      </c>
      <c r="D14" s="515">
        <f t="shared" si="0"/>
        <v>720</v>
      </c>
      <c r="E14" s="520">
        <v>1100</v>
      </c>
      <c r="F14" s="515">
        <f t="shared" si="1"/>
        <v>1100</v>
      </c>
      <c r="G14" s="521">
        <f t="shared" si="2"/>
        <v>152.77777777777777</v>
      </c>
      <c r="H14" s="522">
        <f t="shared" si="2"/>
        <v>152.77777777777777</v>
      </c>
    </row>
    <row r="15" spans="1:8" s="422" customFormat="1" ht="24.75" customHeight="1">
      <c r="A15" s="518" t="s">
        <v>396</v>
      </c>
      <c r="B15" s="519" t="s">
        <v>399</v>
      </c>
      <c r="C15" s="520">
        <v>1550</v>
      </c>
      <c r="D15" s="515">
        <f t="shared" si="0"/>
        <v>1550</v>
      </c>
      <c r="E15" s="520">
        <v>1620</v>
      </c>
      <c r="F15" s="515">
        <f t="shared" si="1"/>
        <v>1620</v>
      </c>
      <c r="G15" s="521">
        <f t="shared" si="2"/>
        <v>104.51612903225806</v>
      </c>
      <c r="H15" s="522">
        <f t="shared" si="2"/>
        <v>104.51612903225806</v>
      </c>
    </row>
    <row r="16" spans="1:8" s="421" customFormat="1" ht="24.75" customHeight="1">
      <c r="A16" s="513">
        <f>A11+1</f>
        <v>2</v>
      </c>
      <c r="B16" s="514" t="s">
        <v>13</v>
      </c>
      <c r="C16" s="515">
        <v>117000</v>
      </c>
      <c r="D16" s="515">
        <f t="shared" si="0"/>
        <v>117000</v>
      </c>
      <c r="E16" s="515">
        <v>100000</v>
      </c>
      <c r="F16" s="515">
        <f t="shared" si="1"/>
        <v>100000</v>
      </c>
      <c r="G16" s="516">
        <f t="shared" si="2"/>
        <v>85.47008547008546</v>
      </c>
      <c r="H16" s="517">
        <f t="shared" si="2"/>
        <v>85.47008547008546</v>
      </c>
    </row>
    <row r="17" spans="1:8" s="421" customFormat="1" ht="24.75" customHeight="1">
      <c r="A17" s="513">
        <v>3</v>
      </c>
      <c r="B17" s="514" t="s">
        <v>21</v>
      </c>
      <c r="C17" s="515">
        <v>210000</v>
      </c>
      <c r="D17" s="515">
        <f t="shared" si="0"/>
        <v>210000</v>
      </c>
      <c r="E17" s="515">
        <v>180000</v>
      </c>
      <c r="F17" s="515">
        <f t="shared" si="1"/>
        <v>180000</v>
      </c>
      <c r="G17" s="516">
        <f t="shared" si="2"/>
        <v>85.71428571428571</v>
      </c>
      <c r="H17" s="517">
        <f t="shared" si="2"/>
        <v>85.71428571428571</v>
      </c>
    </row>
    <row r="18" spans="1:8" s="422" customFormat="1" ht="24.75" customHeight="1">
      <c r="A18" s="513">
        <f>A17+1</f>
        <v>4</v>
      </c>
      <c r="B18" s="514" t="s">
        <v>51</v>
      </c>
      <c r="C18" s="515">
        <v>7500</v>
      </c>
      <c r="D18" s="515">
        <f t="shared" si="0"/>
        <v>7500</v>
      </c>
      <c r="E18" s="515">
        <v>7200</v>
      </c>
      <c r="F18" s="515">
        <f t="shared" si="1"/>
        <v>7200</v>
      </c>
      <c r="G18" s="516">
        <f t="shared" si="2"/>
        <v>96</v>
      </c>
      <c r="H18" s="517">
        <f t="shared" si="2"/>
        <v>96</v>
      </c>
    </row>
    <row r="19" spans="1:8" s="422" customFormat="1" ht="24.75" customHeight="1">
      <c r="A19" s="513">
        <f>A18+1</f>
        <v>5</v>
      </c>
      <c r="B19" s="514" t="s">
        <v>20</v>
      </c>
      <c r="C19" s="520">
        <v>0</v>
      </c>
      <c r="D19" s="520">
        <f t="shared" si="0"/>
        <v>0</v>
      </c>
      <c r="E19" s="520">
        <v>0</v>
      </c>
      <c r="F19" s="520">
        <f t="shared" si="1"/>
        <v>0</v>
      </c>
      <c r="G19" s="516"/>
      <c r="H19" s="517"/>
    </row>
    <row r="20" spans="1:8" s="421" customFormat="1" ht="24.75" customHeight="1">
      <c r="A20" s="513">
        <f>A19+1</f>
        <v>6</v>
      </c>
      <c r="B20" s="514" t="s">
        <v>19</v>
      </c>
      <c r="C20" s="515">
        <v>9460</v>
      </c>
      <c r="D20" s="515">
        <f t="shared" si="0"/>
        <v>9460</v>
      </c>
      <c r="E20" s="515">
        <v>12000</v>
      </c>
      <c r="F20" s="515">
        <f t="shared" si="1"/>
        <v>12000</v>
      </c>
      <c r="G20" s="516">
        <f t="shared" si="2"/>
        <v>126.84989429175475</v>
      </c>
      <c r="H20" s="517">
        <f t="shared" si="2"/>
        <v>126.84989429175475</v>
      </c>
    </row>
    <row r="21" spans="1:8" s="422" customFormat="1" ht="24.75" customHeight="1">
      <c r="A21" s="513">
        <f>A20+1</f>
        <v>7</v>
      </c>
      <c r="B21" s="514" t="s">
        <v>52</v>
      </c>
      <c r="C21" s="515">
        <v>900</v>
      </c>
      <c r="D21" s="515">
        <f t="shared" si="0"/>
        <v>900</v>
      </c>
      <c r="E21" s="515">
        <v>900</v>
      </c>
      <c r="F21" s="515">
        <f t="shared" si="1"/>
        <v>900</v>
      </c>
      <c r="G21" s="516">
        <f t="shared" si="2"/>
        <v>100</v>
      </c>
      <c r="H21" s="517">
        <f t="shared" si="2"/>
        <v>100</v>
      </c>
    </row>
    <row r="22" spans="1:8" s="421" customFormat="1" ht="24.75" customHeight="1">
      <c r="A22" s="513">
        <f>A21+1</f>
        <v>8</v>
      </c>
      <c r="B22" s="514" t="s">
        <v>22</v>
      </c>
      <c r="C22" s="515">
        <v>127000</v>
      </c>
      <c r="D22" s="515">
        <f t="shared" si="0"/>
        <v>127000</v>
      </c>
      <c r="E22" s="515">
        <v>101000</v>
      </c>
      <c r="F22" s="515">
        <f t="shared" si="1"/>
        <v>101000</v>
      </c>
      <c r="G22" s="516">
        <f t="shared" si="2"/>
        <v>79.52755905511812</v>
      </c>
      <c r="H22" s="517">
        <f t="shared" si="2"/>
        <v>79.52755905511812</v>
      </c>
    </row>
    <row r="23" spans="1:8" s="421" customFormat="1" ht="24.75" customHeight="1">
      <c r="A23" s="513">
        <v>9</v>
      </c>
      <c r="B23" s="514" t="s">
        <v>16</v>
      </c>
      <c r="C23" s="515">
        <f>C24+C25</f>
        <v>19000</v>
      </c>
      <c r="D23" s="515">
        <f>D24+D25</f>
        <v>19000</v>
      </c>
      <c r="E23" s="515">
        <f>E24+E25</f>
        <v>19000</v>
      </c>
      <c r="F23" s="515">
        <f>F24+F25</f>
        <v>19000</v>
      </c>
      <c r="G23" s="521">
        <f t="shared" si="2"/>
        <v>100</v>
      </c>
      <c r="H23" s="521">
        <f t="shared" si="2"/>
        <v>100</v>
      </c>
    </row>
    <row r="24" spans="1:8" s="421" customFormat="1" ht="24.75" customHeight="1">
      <c r="A24" s="518" t="s">
        <v>396</v>
      </c>
      <c r="B24" s="519" t="s">
        <v>400</v>
      </c>
      <c r="C24" s="520">
        <v>7700</v>
      </c>
      <c r="D24" s="520">
        <f>C24</f>
        <v>7700</v>
      </c>
      <c r="E24" s="520">
        <v>8000</v>
      </c>
      <c r="F24" s="520">
        <f t="shared" si="1"/>
        <v>8000</v>
      </c>
      <c r="G24" s="521">
        <f t="shared" si="2"/>
        <v>103.89610389610388</v>
      </c>
      <c r="H24" s="522">
        <f t="shared" si="2"/>
        <v>103.89610389610388</v>
      </c>
    </row>
    <row r="25" spans="1:8" s="421" customFormat="1" ht="24.75" customHeight="1">
      <c r="A25" s="518" t="s">
        <v>396</v>
      </c>
      <c r="B25" s="523" t="s">
        <v>401</v>
      </c>
      <c r="C25" s="520">
        <v>11300</v>
      </c>
      <c r="D25" s="520">
        <f>C25</f>
        <v>11300</v>
      </c>
      <c r="E25" s="520">
        <v>11000</v>
      </c>
      <c r="F25" s="520">
        <f t="shared" si="1"/>
        <v>11000</v>
      </c>
      <c r="G25" s="521">
        <f t="shared" si="2"/>
        <v>97.34513274336283</v>
      </c>
      <c r="H25" s="522">
        <f t="shared" si="2"/>
        <v>97.34513274336283</v>
      </c>
    </row>
    <row r="26" spans="1:8" s="421" customFormat="1" ht="24.75" customHeight="1">
      <c r="A26" s="513">
        <f>A23+1</f>
        <v>10</v>
      </c>
      <c r="B26" s="514" t="s">
        <v>55</v>
      </c>
      <c r="C26" s="515">
        <v>200</v>
      </c>
      <c r="D26" s="515">
        <f>C26</f>
        <v>200</v>
      </c>
      <c r="E26" s="515">
        <v>200</v>
      </c>
      <c r="F26" s="515">
        <f t="shared" si="1"/>
        <v>200</v>
      </c>
      <c r="G26" s="516">
        <f t="shared" si="2"/>
        <v>100</v>
      </c>
      <c r="H26" s="517">
        <f t="shared" si="2"/>
        <v>100</v>
      </c>
    </row>
    <row r="27" spans="1:8" s="421" customFormat="1" ht="24.75" customHeight="1" thickBot="1">
      <c r="A27" s="524">
        <f>A26+1</f>
        <v>11</v>
      </c>
      <c r="B27" s="525" t="s">
        <v>402</v>
      </c>
      <c r="C27" s="525"/>
      <c r="D27" s="525"/>
      <c r="E27" s="525"/>
      <c r="F27" s="525"/>
      <c r="G27" s="525"/>
      <c r="H27" s="526"/>
    </row>
  </sheetData>
  <sheetProtection/>
  <mergeCells count="8">
    <mergeCell ref="G1:H1"/>
    <mergeCell ref="A4:H4"/>
    <mergeCell ref="G6:H6"/>
    <mergeCell ref="B6:B8"/>
    <mergeCell ref="E6:F6"/>
    <mergeCell ref="A3:H3"/>
    <mergeCell ref="C6:D6"/>
    <mergeCell ref="A1:B1"/>
  </mergeCells>
  <printOptions horizontalCentered="1"/>
  <pageMargins left="0.2362204724409449" right="0.2362204724409449" top="0.43" bottom="0.2755905511811024" header="0.15748031496062992" footer="0.15748031496062992"/>
  <pageSetup horizontalDpi="600" verticalDpi="600" orientation="landscape" paperSize="9" scale="90" r:id="rId1"/>
</worksheet>
</file>

<file path=xl/worksheets/sheet30.xml><?xml version="1.0" encoding="utf-8"?>
<worksheet xmlns="http://schemas.openxmlformats.org/spreadsheetml/2006/main" xmlns:r="http://schemas.openxmlformats.org/officeDocument/2006/relationships">
  <dimension ref="A1:K34"/>
  <sheetViews>
    <sheetView zoomScalePageLayoutView="0" workbookViewId="0" topLeftCell="A16">
      <selection activeCell="A1" sqref="A1:B1"/>
    </sheetView>
  </sheetViews>
  <sheetFormatPr defaultColWidth="10" defaultRowHeight="15"/>
  <cols>
    <col min="1" max="1" width="5.69921875" style="81" customWidth="1"/>
    <col min="2" max="2" width="51.59765625" style="81" customWidth="1"/>
    <col min="3" max="11" width="10.69921875" style="81" customWidth="1"/>
    <col min="12" max="16384" width="10" style="81" customWidth="1"/>
  </cols>
  <sheetData>
    <row r="1" spans="1:11" ht="21" customHeight="1">
      <c r="A1" s="137" t="s">
        <v>84</v>
      </c>
      <c r="B1" s="138"/>
      <c r="C1" s="138"/>
      <c r="D1" s="138"/>
      <c r="E1" s="138"/>
      <c r="F1" s="138"/>
      <c r="G1" s="138"/>
      <c r="H1" s="138"/>
      <c r="I1" s="138"/>
      <c r="J1" s="138"/>
      <c r="K1" s="140" t="s">
        <v>143</v>
      </c>
    </row>
    <row r="2" spans="1:11" ht="12.75" customHeight="1">
      <c r="A2" s="141"/>
      <c r="B2" s="141"/>
      <c r="C2" s="141"/>
      <c r="D2" s="141"/>
      <c r="E2" s="141"/>
      <c r="F2" s="141"/>
      <c r="G2" s="141"/>
      <c r="H2" s="141"/>
      <c r="I2" s="141"/>
      <c r="J2" s="141"/>
      <c r="K2" s="61"/>
    </row>
    <row r="3" spans="1:11" ht="32.25" customHeight="1">
      <c r="A3" s="996" t="s">
        <v>170</v>
      </c>
      <c r="B3" s="996"/>
      <c r="C3" s="996"/>
      <c r="D3" s="996"/>
      <c r="E3" s="996"/>
      <c r="F3" s="996"/>
      <c r="G3" s="996"/>
      <c r="H3" s="996"/>
      <c r="I3" s="996"/>
      <c r="J3" s="996"/>
      <c r="K3" s="996"/>
    </row>
    <row r="4" spans="1:11" ht="22.5" customHeight="1">
      <c r="A4" s="847" t="s">
        <v>101</v>
      </c>
      <c r="B4" s="847"/>
      <c r="C4" s="847"/>
      <c r="D4" s="847"/>
      <c r="E4" s="847"/>
      <c r="F4" s="847"/>
      <c r="G4" s="847"/>
      <c r="H4" s="847"/>
      <c r="I4" s="847"/>
      <c r="J4" s="847"/>
      <c r="K4" s="847"/>
    </row>
    <row r="5" spans="1:11" ht="19.5" customHeight="1">
      <c r="A5" s="62"/>
      <c r="B5" s="62"/>
      <c r="C5" s="62"/>
      <c r="D5" s="62"/>
      <c r="E5" s="62"/>
      <c r="F5" s="62"/>
      <c r="G5" s="62"/>
      <c r="H5" s="62"/>
      <c r="I5" s="62"/>
      <c r="J5" s="62"/>
      <c r="K5" s="265" t="s">
        <v>27</v>
      </c>
    </row>
    <row r="6" spans="1:11" s="266" customFormat="1" ht="21" customHeight="1">
      <c r="A6" s="1073" t="s">
        <v>81</v>
      </c>
      <c r="B6" s="1073" t="s">
        <v>36</v>
      </c>
      <c r="C6" s="1001" t="s">
        <v>35</v>
      </c>
      <c r="D6" s="1001" t="s">
        <v>283</v>
      </c>
      <c r="E6" s="1001"/>
      <c r="F6" s="1001" t="s">
        <v>73</v>
      </c>
      <c r="G6" s="1001" t="s">
        <v>283</v>
      </c>
      <c r="H6" s="1001"/>
      <c r="I6" s="1001" t="s">
        <v>42</v>
      </c>
      <c r="J6" s="1001"/>
      <c r="K6" s="1001"/>
    </row>
    <row r="7" spans="1:11" s="266" customFormat="1" ht="11.25" customHeight="1">
      <c r="A7" s="1073"/>
      <c r="B7" s="1073"/>
      <c r="C7" s="1001"/>
      <c r="D7" s="1001" t="s">
        <v>89</v>
      </c>
      <c r="E7" s="1001" t="s">
        <v>90</v>
      </c>
      <c r="F7" s="1001"/>
      <c r="G7" s="1001" t="s">
        <v>89</v>
      </c>
      <c r="H7" s="1001" t="s">
        <v>90</v>
      </c>
      <c r="I7" s="1001" t="s">
        <v>158</v>
      </c>
      <c r="J7" s="1001" t="s">
        <v>89</v>
      </c>
      <c r="K7" s="1001" t="s">
        <v>90</v>
      </c>
    </row>
    <row r="8" spans="1:11" s="266" customFormat="1" ht="27.75" customHeight="1">
      <c r="A8" s="1073"/>
      <c r="B8" s="1073"/>
      <c r="C8" s="1001"/>
      <c r="D8" s="1001"/>
      <c r="E8" s="1001"/>
      <c r="F8" s="1001"/>
      <c r="G8" s="1001"/>
      <c r="H8" s="1001"/>
      <c r="I8" s="1001"/>
      <c r="J8" s="1001"/>
      <c r="K8" s="1001"/>
    </row>
    <row r="9" spans="1:11" s="266" customFormat="1" ht="10.5" customHeight="1">
      <c r="A9" s="1073"/>
      <c r="B9" s="1073"/>
      <c r="C9" s="1001"/>
      <c r="D9" s="1001"/>
      <c r="E9" s="1001"/>
      <c r="F9" s="1001"/>
      <c r="G9" s="1001"/>
      <c r="H9" s="1001"/>
      <c r="I9" s="1001"/>
      <c r="J9" s="1001"/>
      <c r="K9" s="1001"/>
    </row>
    <row r="10" spans="1:11" s="338" customFormat="1" ht="15" customHeight="1">
      <c r="A10" s="336" t="s">
        <v>0</v>
      </c>
      <c r="B10" s="336" t="s">
        <v>1</v>
      </c>
      <c r="C10" s="336" t="s">
        <v>33</v>
      </c>
      <c r="D10" s="336">
        <v>2</v>
      </c>
      <c r="E10" s="336">
        <v>3</v>
      </c>
      <c r="F10" s="336" t="s">
        <v>284</v>
      </c>
      <c r="G10" s="336">
        <v>5</v>
      </c>
      <c r="H10" s="336">
        <v>6</v>
      </c>
      <c r="I10" s="337" t="s">
        <v>285</v>
      </c>
      <c r="J10" s="337" t="s">
        <v>286</v>
      </c>
      <c r="K10" s="337" t="s">
        <v>287</v>
      </c>
    </row>
    <row r="11" spans="1:11" s="3" customFormat="1" ht="18" customHeight="1">
      <c r="A11" s="339"/>
      <c r="B11" s="340" t="s">
        <v>85</v>
      </c>
      <c r="C11" s="340"/>
      <c r="D11" s="340"/>
      <c r="E11" s="340"/>
      <c r="F11" s="340"/>
      <c r="G11" s="340"/>
      <c r="H11" s="340"/>
      <c r="I11" s="340"/>
      <c r="J11" s="340"/>
      <c r="K11" s="341"/>
    </row>
    <row r="12" spans="1:11" s="3" customFormat="1" ht="18" customHeight="1">
      <c r="A12" s="150" t="s">
        <v>0</v>
      </c>
      <c r="B12" s="174" t="s">
        <v>88</v>
      </c>
      <c r="C12" s="174"/>
      <c r="D12" s="174"/>
      <c r="E12" s="174"/>
      <c r="F12" s="174"/>
      <c r="G12" s="174"/>
      <c r="H12" s="174"/>
      <c r="I12" s="174"/>
      <c r="J12" s="174"/>
      <c r="K12" s="153"/>
    </row>
    <row r="13" spans="1:11" s="3" customFormat="1" ht="18" customHeight="1">
      <c r="A13" s="150" t="s">
        <v>5</v>
      </c>
      <c r="B13" s="174" t="s">
        <v>3</v>
      </c>
      <c r="C13" s="174"/>
      <c r="D13" s="174"/>
      <c r="E13" s="174"/>
      <c r="F13" s="174"/>
      <c r="G13" s="174"/>
      <c r="H13" s="174"/>
      <c r="I13" s="174"/>
      <c r="J13" s="174"/>
      <c r="K13" s="12"/>
    </row>
    <row r="14" spans="1:11" s="3" customFormat="1" ht="18" customHeight="1">
      <c r="A14" s="156">
        <v>1</v>
      </c>
      <c r="B14" s="80" t="s">
        <v>24</v>
      </c>
      <c r="C14" s="80"/>
      <c r="D14" s="80"/>
      <c r="E14" s="80"/>
      <c r="F14" s="80"/>
      <c r="G14" s="80"/>
      <c r="H14" s="80"/>
      <c r="I14" s="174"/>
      <c r="J14" s="174"/>
      <c r="K14" s="12"/>
    </row>
    <row r="15" spans="1:11" s="3" customFormat="1" ht="18" customHeight="1">
      <c r="A15" s="175"/>
      <c r="B15" s="80" t="s">
        <v>275</v>
      </c>
      <c r="C15" s="80"/>
      <c r="D15" s="80"/>
      <c r="E15" s="80"/>
      <c r="F15" s="80"/>
      <c r="G15" s="80"/>
      <c r="H15" s="80"/>
      <c r="I15" s="174"/>
      <c r="J15" s="174"/>
      <c r="K15" s="12"/>
    </row>
    <row r="16" spans="1:11" s="3" customFormat="1" ht="18" customHeight="1">
      <c r="A16" s="176" t="s">
        <v>38</v>
      </c>
      <c r="B16" s="177" t="s">
        <v>56</v>
      </c>
      <c r="C16" s="177"/>
      <c r="D16" s="177"/>
      <c r="E16" s="177"/>
      <c r="F16" s="177"/>
      <c r="G16" s="177"/>
      <c r="H16" s="177"/>
      <c r="I16" s="174"/>
      <c r="J16" s="174"/>
      <c r="K16" s="12"/>
    </row>
    <row r="17" spans="1:11" s="3" customFormat="1" ht="18" customHeight="1">
      <c r="A17" s="176" t="s">
        <v>38</v>
      </c>
      <c r="B17" s="177" t="s">
        <v>57</v>
      </c>
      <c r="C17" s="177"/>
      <c r="D17" s="177"/>
      <c r="E17" s="177"/>
      <c r="F17" s="177"/>
      <c r="G17" s="177"/>
      <c r="H17" s="177"/>
      <c r="I17" s="174"/>
      <c r="J17" s="174"/>
      <c r="K17" s="12"/>
    </row>
    <row r="18" spans="1:11" s="3" customFormat="1" ht="18" customHeight="1">
      <c r="A18" s="175"/>
      <c r="B18" s="80" t="s">
        <v>276</v>
      </c>
      <c r="C18" s="80"/>
      <c r="D18" s="80"/>
      <c r="E18" s="80"/>
      <c r="F18" s="80"/>
      <c r="G18" s="80"/>
      <c r="H18" s="80"/>
      <c r="I18" s="174"/>
      <c r="J18" s="174"/>
      <c r="K18" s="12"/>
    </row>
    <row r="19" spans="1:11" s="3" customFormat="1" ht="18" customHeight="1">
      <c r="A19" s="176" t="s">
        <v>38</v>
      </c>
      <c r="B19" s="177" t="s">
        <v>229</v>
      </c>
      <c r="C19" s="177"/>
      <c r="D19" s="177"/>
      <c r="E19" s="177"/>
      <c r="F19" s="177"/>
      <c r="G19" s="177"/>
      <c r="H19" s="177"/>
      <c r="I19" s="174"/>
      <c r="J19" s="174"/>
      <c r="K19" s="12"/>
    </row>
    <row r="20" spans="1:11" s="3" customFormat="1" ht="18" customHeight="1">
      <c r="A20" s="176" t="s">
        <v>38</v>
      </c>
      <c r="B20" s="177" t="s">
        <v>230</v>
      </c>
      <c r="C20" s="177"/>
      <c r="D20" s="177"/>
      <c r="E20" s="177"/>
      <c r="F20" s="177"/>
      <c r="G20" s="177"/>
      <c r="H20" s="177"/>
      <c r="I20" s="174"/>
      <c r="J20" s="174"/>
      <c r="K20" s="12"/>
    </row>
    <row r="21" spans="1:11" s="3" customFormat="1" ht="18" customHeight="1">
      <c r="A21" s="156">
        <v>2</v>
      </c>
      <c r="B21" s="80" t="s">
        <v>87</v>
      </c>
      <c r="C21" s="80"/>
      <c r="D21" s="80"/>
      <c r="E21" s="80"/>
      <c r="F21" s="80"/>
      <c r="G21" s="80"/>
      <c r="H21" s="80"/>
      <c r="I21" s="174"/>
      <c r="J21" s="174"/>
      <c r="K21" s="12"/>
    </row>
    <row r="22" spans="1:11" s="3" customFormat="1" ht="18" customHeight="1">
      <c r="A22" s="150" t="s">
        <v>6</v>
      </c>
      <c r="B22" s="174" t="s">
        <v>2</v>
      </c>
      <c r="C22" s="174"/>
      <c r="D22" s="174"/>
      <c r="E22" s="174"/>
      <c r="F22" s="174"/>
      <c r="G22" s="174"/>
      <c r="H22" s="174"/>
      <c r="I22" s="174"/>
      <c r="J22" s="174"/>
      <c r="K22" s="178"/>
    </row>
    <row r="23" spans="1:11" s="3" customFormat="1" ht="18" customHeight="1">
      <c r="A23" s="150"/>
      <c r="B23" s="397" t="s">
        <v>25</v>
      </c>
      <c r="C23" s="179"/>
      <c r="D23" s="179"/>
      <c r="E23" s="179"/>
      <c r="F23" s="179"/>
      <c r="G23" s="179"/>
      <c r="H23" s="179"/>
      <c r="I23" s="179"/>
      <c r="J23" s="179"/>
      <c r="K23" s="178"/>
    </row>
    <row r="24" spans="1:11" s="3" customFormat="1" ht="18" customHeight="1">
      <c r="A24" s="180">
        <v>1</v>
      </c>
      <c r="B24" s="179" t="s">
        <v>56</v>
      </c>
      <c r="C24" s="179"/>
      <c r="D24" s="179"/>
      <c r="E24" s="179"/>
      <c r="F24" s="179"/>
      <c r="G24" s="179"/>
      <c r="H24" s="179"/>
      <c r="I24" s="179"/>
      <c r="J24" s="179"/>
      <c r="K24" s="178"/>
    </row>
    <row r="25" spans="1:11" s="3" customFormat="1" ht="18" customHeight="1">
      <c r="A25" s="180">
        <f>A24+1</f>
        <v>2</v>
      </c>
      <c r="B25" s="179" t="s">
        <v>57</v>
      </c>
      <c r="C25" s="179"/>
      <c r="D25" s="179"/>
      <c r="E25" s="179"/>
      <c r="F25" s="179"/>
      <c r="G25" s="179"/>
      <c r="H25" s="179"/>
      <c r="I25" s="179"/>
      <c r="J25" s="179"/>
      <c r="K25" s="178"/>
    </row>
    <row r="26" spans="1:11" s="3" customFormat="1" ht="18" customHeight="1">
      <c r="A26" s="150" t="s">
        <v>17</v>
      </c>
      <c r="B26" s="174" t="s">
        <v>34</v>
      </c>
      <c r="C26" s="174"/>
      <c r="D26" s="174"/>
      <c r="E26" s="174"/>
      <c r="F26" s="174"/>
      <c r="G26" s="174"/>
      <c r="H26" s="174"/>
      <c r="I26" s="174"/>
      <c r="J26" s="174"/>
      <c r="K26" s="178"/>
    </row>
    <row r="27" spans="1:11" s="3" customFormat="1" ht="18" customHeight="1">
      <c r="A27" s="150" t="s">
        <v>18</v>
      </c>
      <c r="B27" s="174" t="s">
        <v>41</v>
      </c>
      <c r="C27" s="174"/>
      <c r="D27" s="174"/>
      <c r="E27" s="174"/>
      <c r="F27" s="174"/>
      <c r="G27" s="174"/>
      <c r="H27" s="174"/>
      <c r="I27" s="174"/>
      <c r="J27" s="174"/>
      <c r="K27" s="178"/>
    </row>
    <row r="28" spans="1:11" s="3" customFormat="1" ht="18" customHeight="1">
      <c r="A28" s="150" t="s">
        <v>1</v>
      </c>
      <c r="B28" s="181" t="s">
        <v>214</v>
      </c>
      <c r="C28" s="181"/>
      <c r="D28" s="181"/>
      <c r="E28" s="181"/>
      <c r="F28" s="181"/>
      <c r="G28" s="181"/>
      <c r="H28" s="181"/>
      <c r="I28" s="181"/>
      <c r="J28" s="181"/>
      <c r="K28" s="12"/>
    </row>
    <row r="29" spans="1:11" s="3" customFormat="1" ht="18" customHeight="1">
      <c r="A29" s="150" t="s">
        <v>5</v>
      </c>
      <c r="B29" s="174" t="s">
        <v>152</v>
      </c>
      <c r="C29" s="174"/>
      <c r="D29" s="174"/>
      <c r="E29" s="174"/>
      <c r="F29" s="174"/>
      <c r="G29" s="174"/>
      <c r="H29" s="174"/>
      <c r="I29" s="174"/>
      <c r="J29" s="174"/>
      <c r="K29" s="12"/>
    </row>
    <row r="30" spans="1:11" s="3" customFormat="1" ht="18" customHeight="1">
      <c r="A30" s="156"/>
      <c r="B30" s="163" t="s">
        <v>60</v>
      </c>
      <c r="C30" s="163"/>
      <c r="D30" s="163"/>
      <c r="E30" s="163"/>
      <c r="F30" s="163"/>
      <c r="G30" s="163"/>
      <c r="H30" s="163"/>
      <c r="I30" s="163"/>
      <c r="J30" s="163"/>
      <c r="K30" s="12"/>
    </row>
    <row r="31" spans="1:11" s="3" customFormat="1" ht="18" customHeight="1">
      <c r="A31" s="150" t="s">
        <v>6</v>
      </c>
      <c r="B31" s="174" t="s">
        <v>154</v>
      </c>
      <c r="C31" s="174"/>
      <c r="D31" s="174"/>
      <c r="E31" s="174"/>
      <c r="F31" s="174"/>
      <c r="G31" s="174"/>
      <c r="H31" s="174"/>
      <c r="I31" s="174"/>
      <c r="J31" s="174"/>
      <c r="K31" s="12"/>
    </row>
    <row r="32" spans="1:11" s="3" customFormat="1" ht="18" customHeight="1">
      <c r="A32" s="150"/>
      <c r="B32" s="163" t="s">
        <v>155</v>
      </c>
      <c r="C32" s="163"/>
      <c r="D32" s="163"/>
      <c r="E32" s="163"/>
      <c r="F32" s="163"/>
      <c r="G32" s="163"/>
      <c r="H32" s="163"/>
      <c r="I32" s="163"/>
      <c r="J32" s="163"/>
      <c r="K32" s="12"/>
    </row>
    <row r="33" spans="1:11" ht="18" customHeight="1">
      <c r="A33" s="157" t="s">
        <v>7</v>
      </c>
      <c r="B33" s="342" t="s">
        <v>68</v>
      </c>
      <c r="C33" s="342"/>
      <c r="D33" s="342"/>
      <c r="E33" s="342"/>
      <c r="F33" s="342"/>
      <c r="G33" s="342"/>
      <c r="H33" s="342"/>
      <c r="I33" s="343"/>
      <c r="J33" s="343"/>
      <c r="K33" s="344"/>
    </row>
    <row r="34" spans="1:11" ht="18.75" customHeight="1">
      <c r="A34" s="166"/>
      <c r="B34" s="166"/>
      <c r="C34" s="166"/>
      <c r="D34" s="166"/>
      <c r="E34" s="166"/>
      <c r="F34" s="166"/>
      <c r="G34" s="166"/>
      <c r="H34" s="166"/>
      <c r="I34" s="166"/>
      <c r="J34" s="166"/>
      <c r="K34" s="3"/>
    </row>
  </sheetData>
  <sheetProtection/>
  <mergeCells count="16">
    <mergeCell ref="D7:D9"/>
    <mergeCell ref="E7:E9"/>
    <mergeCell ref="F6:F9"/>
    <mergeCell ref="G6:H6"/>
    <mergeCell ref="G7:G9"/>
    <mergeCell ref="H7:H9"/>
    <mergeCell ref="A3:K3"/>
    <mergeCell ref="A4:K4"/>
    <mergeCell ref="A6:A9"/>
    <mergeCell ref="B6:B9"/>
    <mergeCell ref="J7:J9"/>
    <mergeCell ref="K7:K9"/>
    <mergeCell ref="C6:C9"/>
    <mergeCell ref="D6:E6"/>
    <mergeCell ref="I6:K6"/>
    <mergeCell ref="I7:I9"/>
  </mergeCells>
  <printOptions horizontalCentered="1"/>
  <pageMargins left="0.2362204724409449" right="0.2362204724409449" top="0.38" bottom="0.31496062992125984" header="0.15748031496062992" footer="0.15748031496062992"/>
  <pageSetup horizontalDpi="600" verticalDpi="600" orientation="landscape" paperSize="9" scale="90" r:id="rId1"/>
</worksheet>
</file>

<file path=xl/worksheets/sheet31.xml><?xml version="1.0" encoding="utf-8"?>
<worksheet xmlns="http://schemas.openxmlformats.org/spreadsheetml/2006/main" xmlns:r="http://schemas.openxmlformats.org/officeDocument/2006/relationships">
  <dimension ref="A1:E40"/>
  <sheetViews>
    <sheetView zoomScalePageLayoutView="0" workbookViewId="0" topLeftCell="A1">
      <selection activeCell="A1" sqref="A1:B1"/>
    </sheetView>
  </sheetViews>
  <sheetFormatPr defaultColWidth="9.09765625" defaultRowHeight="15"/>
  <cols>
    <col min="1" max="1" width="6.69921875" style="345" customWidth="1"/>
    <col min="2" max="2" width="43.69921875" style="345" customWidth="1"/>
    <col min="3" max="3" width="13.3984375" style="346" customWidth="1"/>
    <col min="4" max="5" width="13.3984375" style="345" customWidth="1"/>
    <col min="6" max="16384" width="9.09765625" style="345" customWidth="1"/>
  </cols>
  <sheetData>
    <row r="1" spans="1:5" ht="16.5">
      <c r="A1" s="217" t="s">
        <v>84</v>
      </c>
      <c r="E1" s="347" t="s">
        <v>291</v>
      </c>
    </row>
    <row r="2" spans="1:3" ht="16.5">
      <c r="A2" s="348"/>
      <c r="C2" s="349"/>
    </row>
    <row r="3" spans="1:5" ht="16.5">
      <c r="A3" s="1074" t="s">
        <v>227</v>
      </c>
      <c r="B3" s="1074"/>
      <c r="C3" s="1074"/>
      <c r="D3" s="1074"/>
      <c r="E3" s="1074"/>
    </row>
    <row r="4" spans="1:5" ht="16.5">
      <c r="A4" s="1075" t="s">
        <v>101</v>
      </c>
      <c r="B4" s="1075"/>
      <c r="C4" s="1075"/>
      <c r="D4" s="1075"/>
      <c r="E4" s="1075"/>
    </row>
    <row r="5" spans="1:5" ht="25.5" customHeight="1">
      <c r="A5" s="350"/>
      <c r="B5" s="351"/>
      <c r="E5" s="352" t="s">
        <v>27</v>
      </c>
    </row>
    <row r="6" spans="1:5" s="355" customFormat="1" ht="47.25" customHeight="1">
      <c r="A6" s="353" t="s">
        <v>81</v>
      </c>
      <c r="B6" s="353" t="s">
        <v>36</v>
      </c>
      <c r="C6" s="354" t="s">
        <v>35</v>
      </c>
      <c r="D6" s="354" t="s">
        <v>73</v>
      </c>
      <c r="E6" s="354" t="s">
        <v>42</v>
      </c>
    </row>
    <row r="7" spans="1:5" s="359" customFormat="1" ht="21.75" customHeight="1">
      <c r="A7" s="356" t="s">
        <v>0</v>
      </c>
      <c r="B7" s="356" t="s">
        <v>1</v>
      </c>
      <c r="C7" s="357">
        <v>1</v>
      </c>
      <c r="D7" s="357">
        <v>2</v>
      </c>
      <c r="E7" s="358" t="s">
        <v>11</v>
      </c>
    </row>
    <row r="8" spans="1:5" s="362" customFormat="1" ht="18" customHeight="1">
      <c r="A8" s="360"/>
      <c r="B8" s="360" t="s">
        <v>85</v>
      </c>
      <c r="C8" s="361"/>
      <c r="D8" s="361"/>
      <c r="E8" s="361"/>
    </row>
    <row r="9" spans="1:5" s="362" customFormat="1" ht="36.75" customHeight="1">
      <c r="A9" s="363" t="s">
        <v>0</v>
      </c>
      <c r="B9" s="364" t="s">
        <v>174</v>
      </c>
      <c r="C9" s="365"/>
      <c r="D9" s="365"/>
      <c r="E9" s="365"/>
    </row>
    <row r="10" spans="1:5" s="362" customFormat="1" ht="36.75" customHeight="1">
      <c r="A10" s="363" t="s">
        <v>1</v>
      </c>
      <c r="B10" s="364" t="s">
        <v>156</v>
      </c>
      <c r="C10" s="365"/>
      <c r="D10" s="365"/>
      <c r="E10" s="365"/>
    </row>
    <row r="11" spans="1:5" s="362" customFormat="1" ht="18" customHeight="1">
      <c r="A11" s="366"/>
      <c r="B11" s="367" t="s">
        <v>25</v>
      </c>
      <c r="C11" s="368"/>
      <c r="D11" s="368"/>
      <c r="E11" s="368"/>
    </row>
    <row r="12" spans="1:5" s="362" customFormat="1" ht="18" customHeight="1">
      <c r="A12" s="369" t="s">
        <v>5</v>
      </c>
      <c r="B12" s="370" t="s">
        <v>3</v>
      </c>
      <c r="C12" s="371"/>
      <c r="D12" s="371"/>
      <c r="E12" s="371"/>
    </row>
    <row r="13" spans="1:5" s="362" customFormat="1" ht="18" customHeight="1">
      <c r="A13" s="372">
        <v>1</v>
      </c>
      <c r="B13" s="373" t="s">
        <v>24</v>
      </c>
      <c r="C13" s="371"/>
      <c r="D13" s="371"/>
      <c r="E13" s="371"/>
    </row>
    <row r="14" spans="1:5" s="362" customFormat="1" ht="18" customHeight="1">
      <c r="A14" s="372"/>
      <c r="B14" s="374" t="s">
        <v>25</v>
      </c>
      <c r="C14" s="371"/>
      <c r="D14" s="371"/>
      <c r="E14" s="371"/>
    </row>
    <row r="15" spans="1:5" s="362" customFormat="1" ht="18" customHeight="1">
      <c r="A15" s="375" t="s">
        <v>104</v>
      </c>
      <c r="B15" s="376" t="s">
        <v>105</v>
      </c>
      <c r="C15" s="371"/>
      <c r="D15" s="371"/>
      <c r="E15" s="371"/>
    </row>
    <row r="16" spans="1:5" s="362" customFormat="1" ht="18" customHeight="1">
      <c r="A16" s="375" t="s">
        <v>106</v>
      </c>
      <c r="B16" s="376" t="s">
        <v>26</v>
      </c>
      <c r="C16" s="371"/>
      <c r="D16" s="371"/>
      <c r="E16" s="371"/>
    </row>
    <row r="17" spans="1:5" s="362" customFormat="1" ht="18" customHeight="1">
      <c r="A17" s="375" t="s">
        <v>107</v>
      </c>
      <c r="B17" s="376" t="s">
        <v>108</v>
      </c>
      <c r="C17" s="371"/>
      <c r="D17" s="371"/>
      <c r="E17" s="371"/>
    </row>
    <row r="18" spans="1:5" s="362" customFormat="1" ht="18" customHeight="1">
      <c r="A18" s="375" t="s">
        <v>109</v>
      </c>
      <c r="B18" s="376" t="s">
        <v>110</v>
      </c>
      <c r="C18" s="371"/>
      <c r="D18" s="371"/>
      <c r="E18" s="371"/>
    </row>
    <row r="19" spans="1:5" s="362" customFormat="1" ht="18" customHeight="1">
      <c r="A19" s="375" t="s">
        <v>111</v>
      </c>
      <c r="B19" s="376" t="s">
        <v>112</v>
      </c>
      <c r="C19" s="371"/>
      <c r="D19" s="371"/>
      <c r="E19" s="371"/>
    </row>
    <row r="20" spans="1:5" s="362" customFormat="1" ht="18" customHeight="1">
      <c r="A20" s="375" t="s">
        <v>113</v>
      </c>
      <c r="B20" s="376" t="s">
        <v>114</v>
      </c>
      <c r="C20" s="371"/>
      <c r="D20" s="371"/>
      <c r="E20" s="371"/>
    </row>
    <row r="21" spans="1:5" s="362" customFormat="1" ht="18" customHeight="1">
      <c r="A21" s="375" t="s">
        <v>115</v>
      </c>
      <c r="B21" s="376" t="s">
        <v>116</v>
      </c>
      <c r="C21" s="371"/>
      <c r="D21" s="371"/>
      <c r="E21" s="371"/>
    </row>
    <row r="22" spans="1:5" s="362" customFormat="1" ht="18" customHeight="1">
      <c r="A22" s="375" t="s">
        <v>117</v>
      </c>
      <c r="B22" s="376" t="s">
        <v>118</v>
      </c>
      <c r="C22" s="371"/>
      <c r="D22" s="371"/>
      <c r="E22" s="371"/>
    </row>
    <row r="23" spans="1:5" s="362" customFormat="1" ht="33" customHeight="1">
      <c r="A23" s="377" t="s">
        <v>119</v>
      </c>
      <c r="B23" s="376" t="s">
        <v>145</v>
      </c>
      <c r="C23" s="371"/>
      <c r="D23" s="371"/>
      <c r="E23" s="371"/>
    </row>
    <row r="24" spans="1:5" s="362" customFormat="1" ht="18" customHeight="1">
      <c r="A24" s="375" t="s">
        <v>120</v>
      </c>
      <c r="B24" s="376" t="s">
        <v>121</v>
      </c>
      <c r="C24" s="371"/>
      <c r="D24" s="371"/>
      <c r="E24" s="371"/>
    </row>
    <row r="25" spans="1:5" s="362" customFormat="1" ht="18" customHeight="1">
      <c r="A25" s="372">
        <v>2</v>
      </c>
      <c r="B25" s="373" t="s">
        <v>87</v>
      </c>
      <c r="C25" s="371"/>
      <c r="D25" s="371"/>
      <c r="E25" s="371"/>
    </row>
    <row r="26" spans="1:5" s="362" customFormat="1" ht="18" customHeight="1">
      <c r="A26" s="369" t="s">
        <v>6</v>
      </c>
      <c r="B26" s="370" t="s">
        <v>2</v>
      </c>
      <c r="C26" s="371"/>
      <c r="D26" s="371"/>
      <c r="E26" s="371"/>
    </row>
    <row r="27" spans="1:5" ht="18" customHeight="1">
      <c r="A27" s="378"/>
      <c r="B27" s="379" t="s">
        <v>25</v>
      </c>
      <c r="C27" s="380"/>
      <c r="D27" s="380"/>
      <c r="E27" s="380"/>
    </row>
    <row r="28" spans="1:5" ht="18" customHeight="1">
      <c r="A28" s="378">
        <v>1</v>
      </c>
      <c r="B28" s="376" t="s">
        <v>105</v>
      </c>
      <c r="C28" s="380"/>
      <c r="D28" s="380"/>
      <c r="E28" s="380"/>
    </row>
    <row r="29" spans="1:5" ht="18" customHeight="1">
      <c r="A29" s="378">
        <f aca="true" t="shared" si="0" ref="A29:A37">+A28+1</f>
        <v>2</v>
      </c>
      <c r="B29" s="376" t="s">
        <v>26</v>
      </c>
      <c r="C29" s="380"/>
      <c r="D29" s="380"/>
      <c r="E29" s="380"/>
    </row>
    <row r="30" spans="1:5" ht="18" customHeight="1">
      <c r="A30" s="378">
        <f t="shared" si="0"/>
        <v>3</v>
      </c>
      <c r="B30" s="376" t="s">
        <v>108</v>
      </c>
      <c r="C30" s="380"/>
      <c r="D30" s="380"/>
      <c r="E30" s="380"/>
    </row>
    <row r="31" spans="1:5" ht="18" customHeight="1">
      <c r="A31" s="378">
        <f t="shared" si="0"/>
        <v>4</v>
      </c>
      <c r="B31" s="376" t="s">
        <v>110</v>
      </c>
      <c r="C31" s="380"/>
      <c r="D31" s="380"/>
      <c r="E31" s="380"/>
    </row>
    <row r="32" spans="1:5" ht="18" customHeight="1">
      <c r="A32" s="378">
        <f t="shared" si="0"/>
        <v>5</v>
      </c>
      <c r="B32" s="376" t="s">
        <v>112</v>
      </c>
      <c r="C32" s="380"/>
      <c r="D32" s="380"/>
      <c r="E32" s="380"/>
    </row>
    <row r="33" spans="1:5" ht="18" customHeight="1">
      <c r="A33" s="378">
        <f t="shared" si="0"/>
        <v>6</v>
      </c>
      <c r="B33" s="376" t="s">
        <v>114</v>
      </c>
      <c r="C33" s="380"/>
      <c r="D33" s="380"/>
      <c r="E33" s="380"/>
    </row>
    <row r="34" spans="1:5" ht="18" customHeight="1">
      <c r="A34" s="378">
        <f t="shared" si="0"/>
        <v>7</v>
      </c>
      <c r="B34" s="376" t="s">
        <v>116</v>
      </c>
      <c r="C34" s="380"/>
      <c r="D34" s="380"/>
      <c r="E34" s="380"/>
    </row>
    <row r="35" spans="1:5" ht="18" customHeight="1">
      <c r="A35" s="378">
        <f t="shared" si="0"/>
        <v>8</v>
      </c>
      <c r="B35" s="376" t="s">
        <v>118</v>
      </c>
      <c r="C35" s="380"/>
      <c r="D35" s="380"/>
      <c r="E35" s="380"/>
    </row>
    <row r="36" spans="1:5" ht="35.25" customHeight="1">
      <c r="A36" s="381">
        <f t="shared" si="0"/>
        <v>9</v>
      </c>
      <c r="B36" s="376" t="s">
        <v>145</v>
      </c>
      <c r="C36" s="380"/>
      <c r="D36" s="380"/>
      <c r="E36" s="380"/>
    </row>
    <row r="37" spans="1:5" ht="18" customHeight="1">
      <c r="A37" s="378">
        <f t="shared" si="0"/>
        <v>10</v>
      </c>
      <c r="B37" s="376" t="s">
        <v>121</v>
      </c>
      <c r="C37" s="380"/>
      <c r="D37" s="380"/>
      <c r="E37" s="380"/>
    </row>
    <row r="38" spans="1:5" s="362" customFormat="1" ht="18" customHeight="1">
      <c r="A38" s="382" t="s">
        <v>17</v>
      </c>
      <c r="B38" s="383" t="s">
        <v>34</v>
      </c>
      <c r="C38" s="371"/>
      <c r="D38" s="371"/>
      <c r="E38" s="371"/>
    </row>
    <row r="39" spans="1:5" s="362" customFormat="1" ht="18" customHeight="1">
      <c r="A39" s="384" t="s">
        <v>18</v>
      </c>
      <c r="B39" s="385" t="s">
        <v>41</v>
      </c>
      <c r="C39" s="386"/>
      <c r="D39" s="386"/>
      <c r="E39" s="386"/>
    </row>
    <row r="40" spans="1:5" ht="18" customHeight="1">
      <c r="A40" s="387" t="s">
        <v>216</v>
      </c>
      <c r="B40" s="388" t="s">
        <v>68</v>
      </c>
      <c r="C40" s="389"/>
      <c r="D40" s="389"/>
      <c r="E40" s="389"/>
    </row>
  </sheetData>
  <sheetProtection/>
  <mergeCells count="2">
    <mergeCell ref="A3:E3"/>
    <mergeCell ref="A4:E4"/>
  </mergeCells>
  <printOptions/>
  <pageMargins left="0.7480314960629921" right="0.1968503937007874" top="0.3937007874015748" bottom="0.31496062992125984" header="0.31496062992125984" footer="0.2362204724409449"/>
  <pageSetup horizontalDpi="600" verticalDpi="600" orientation="portrait" paperSize="9" scale="95" r:id="rId1"/>
</worksheet>
</file>

<file path=xl/worksheets/sheet32.xml><?xml version="1.0" encoding="utf-8"?>
<worksheet xmlns="http://schemas.openxmlformats.org/spreadsheetml/2006/main" xmlns:r="http://schemas.openxmlformats.org/officeDocument/2006/relationships">
  <dimension ref="A1:Q33"/>
  <sheetViews>
    <sheetView zoomScalePageLayoutView="0" workbookViewId="0" topLeftCell="A1">
      <selection activeCell="A1" sqref="A1:B1"/>
    </sheetView>
  </sheetViews>
  <sheetFormatPr defaultColWidth="10" defaultRowHeight="15"/>
  <cols>
    <col min="1" max="1" width="6" style="222" customWidth="1"/>
    <col min="2" max="2" width="26.3984375" style="222" customWidth="1"/>
    <col min="3" max="6" width="9" style="222" customWidth="1"/>
    <col min="7" max="12" width="9.09765625" style="222" customWidth="1"/>
    <col min="13" max="15" width="9" style="222" customWidth="1"/>
    <col min="16" max="16" width="9.09765625" style="222" customWidth="1"/>
    <col min="17" max="16384" width="10" style="222" customWidth="1"/>
  </cols>
  <sheetData>
    <row r="1" spans="1:17" ht="21" customHeight="1">
      <c r="A1" s="137" t="s">
        <v>84</v>
      </c>
      <c r="B1" s="214"/>
      <c r="C1" s="214"/>
      <c r="D1" s="214"/>
      <c r="E1" s="214"/>
      <c r="F1" s="214"/>
      <c r="G1" s="220"/>
      <c r="H1" s="221"/>
      <c r="I1" s="220"/>
      <c r="J1" s="221"/>
      <c r="K1" s="221"/>
      <c r="L1" s="221"/>
      <c r="M1" s="214"/>
      <c r="N1" s="214"/>
      <c r="O1" s="140" t="s">
        <v>292</v>
      </c>
      <c r="P1" s="390"/>
      <c r="Q1" s="214"/>
    </row>
    <row r="2" spans="1:16" ht="32.25" customHeight="1">
      <c r="A2" s="391" t="s">
        <v>222</v>
      </c>
      <c r="B2" s="244"/>
      <c r="C2" s="244"/>
      <c r="D2" s="244"/>
      <c r="E2" s="244"/>
      <c r="F2" s="392"/>
      <c r="G2" s="392"/>
      <c r="H2" s="392"/>
      <c r="I2" s="392"/>
      <c r="J2" s="392"/>
      <c r="K2" s="392"/>
      <c r="L2" s="392"/>
      <c r="M2" s="244"/>
      <c r="N2" s="244"/>
      <c r="O2" s="244"/>
      <c r="P2" s="392"/>
    </row>
    <row r="3" spans="1:16" ht="21.75" customHeight="1">
      <c r="A3" s="1048" t="s">
        <v>101</v>
      </c>
      <c r="B3" s="1048"/>
      <c r="C3" s="1048"/>
      <c r="D3" s="1048"/>
      <c r="E3" s="1048"/>
      <c r="F3" s="1048"/>
      <c r="G3" s="1048"/>
      <c r="H3" s="1048"/>
      <c r="I3" s="1048"/>
      <c r="J3" s="1048"/>
      <c r="K3" s="1048"/>
      <c r="L3" s="1048"/>
      <c r="M3" s="1048"/>
      <c r="N3" s="1048"/>
      <c r="O3" s="1048"/>
      <c r="P3" s="299"/>
    </row>
    <row r="4" spans="1:16" ht="32.25" customHeight="1">
      <c r="A4" s="224"/>
      <c r="B4" s="224"/>
      <c r="C4" s="224"/>
      <c r="D4" s="224"/>
      <c r="E4" s="224"/>
      <c r="F4" s="225"/>
      <c r="G4" s="393"/>
      <c r="H4" s="393"/>
      <c r="I4" s="393"/>
      <c r="J4" s="393"/>
      <c r="K4" s="393"/>
      <c r="L4" s="393"/>
      <c r="M4" s="224"/>
      <c r="N4" s="224"/>
      <c r="O4" s="394" t="s">
        <v>27</v>
      </c>
      <c r="P4" s="393"/>
    </row>
    <row r="5" spans="1:16" ht="32.25" customHeight="1">
      <c r="A5" s="1079" t="s">
        <v>81</v>
      </c>
      <c r="B5" s="1079" t="s">
        <v>182</v>
      </c>
      <c r="C5" s="1076" t="s">
        <v>217</v>
      </c>
      <c r="D5" s="1077"/>
      <c r="E5" s="1078"/>
      <c r="F5" s="1076" t="s">
        <v>218</v>
      </c>
      <c r="G5" s="1077"/>
      <c r="H5" s="1077"/>
      <c r="I5" s="1077"/>
      <c r="J5" s="1077"/>
      <c r="K5" s="1077"/>
      <c r="L5" s="1078"/>
      <c r="M5" s="1076" t="s">
        <v>288</v>
      </c>
      <c r="N5" s="1077"/>
      <c r="O5" s="1078"/>
      <c r="P5" s="393"/>
    </row>
    <row r="6" spans="1:15" s="52" customFormat="1" ht="27.75" customHeight="1">
      <c r="A6" s="1080"/>
      <c r="B6" s="1080"/>
      <c r="C6" s="1079" t="s">
        <v>28</v>
      </c>
      <c r="D6" s="1079" t="s">
        <v>219</v>
      </c>
      <c r="E6" s="1079" t="s">
        <v>29</v>
      </c>
      <c r="F6" s="1079" t="s">
        <v>28</v>
      </c>
      <c r="G6" s="1079" t="s">
        <v>219</v>
      </c>
      <c r="H6" s="1083" t="s">
        <v>220</v>
      </c>
      <c r="I6" s="1084" t="s">
        <v>185</v>
      </c>
      <c r="J6" s="1084"/>
      <c r="K6" s="1084"/>
      <c r="L6" s="1082" t="s">
        <v>233</v>
      </c>
      <c r="M6" s="1079" t="s">
        <v>28</v>
      </c>
      <c r="N6" s="1079" t="s">
        <v>219</v>
      </c>
      <c r="O6" s="1079" t="s">
        <v>29</v>
      </c>
    </row>
    <row r="7" spans="1:15" s="54" customFormat="1" ht="107.25" customHeight="1">
      <c r="A7" s="1081"/>
      <c r="B7" s="1081"/>
      <c r="C7" s="1081"/>
      <c r="D7" s="1081"/>
      <c r="E7" s="1081"/>
      <c r="F7" s="1081"/>
      <c r="G7" s="1081"/>
      <c r="H7" s="1083"/>
      <c r="I7" s="53" t="s">
        <v>186</v>
      </c>
      <c r="J7" s="53" t="s">
        <v>187</v>
      </c>
      <c r="K7" s="53" t="s">
        <v>188</v>
      </c>
      <c r="L7" s="1082"/>
      <c r="M7" s="1081"/>
      <c r="N7" s="1081"/>
      <c r="O7" s="1081"/>
    </row>
    <row r="8" spans="1:15" s="57" customFormat="1" ht="17.25" customHeight="1">
      <c r="A8" s="55" t="s">
        <v>0</v>
      </c>
      <c r="B8" s="55" t="s">
        <v>1</v>
      </c>
      <c r="C8" s="55">
        <v>1</v>
      </c>
      <c r="D8" s="55">
        <v>2</v>
      </c>
      <c r="E8" s="55">
        <v>3</v>
      </c>
      <c r="F8" s="55">
        <v>4</v>
      </c>
      <c r="G8" s="55">
        <v>5</v>
      </c>
      <c r="H8" s="55">
        <v>6</v>
      </c>
      <c r="I8" s="56">
        <v>7</v>
      </c>
      <c r="J8" s="56">
        <v>8</v>
      </c>
      <c r="K8" s="56">
        <v>9</v>
      </c>
      <c r="L8" s="66">
        <v>10</v>
      </c>
      <c r="M8" s="55" t="s">
        <v>270</v>
      </c>
      <c r="N8" s="55" t="s">
        <v>221</v>
      </c>
      <c r="O8" s="55" t="s">
        <v>303</v>
      </c>
    </row>
    <row r="9" spans="1:15" s="58" customFormat="1" ht="18.75" customHeight="1">
      <c r="A9" s="67"/>
      <c r="B9" s="68" t="s">
        <v>28</v>
      </c>
      <c r="C9" s="68"/>
      <c r="D9" s="68"/>
      <c r="E9" s="68"/>
      <c r="F9" s="69"/>
      <c r="G9" s="69"/>
      <c r="H9" s="69"/>
      <c r="I9" s="70"/>
      <c r="J9" s="70"/>
      <c r="K9" s="70"/>
      <c r="L9" s="70"/>
      <c r="M9" s="68"/>
      <c r="N9" s="68"/>
      <c r="O9" s="68"/>
    </row>
    <row r="10" spans="1:15" s="75" customFormat="1" ht="19.5" customHeight="1">
      <c r="A10" s="71" t="s">
        <v>5</v>
      </c>
      <c r="B10" s="72" t="s">
        <v>234</v>
      </c>
      <c r="C10" s="72"/>
      <c r="D10" s="72"/>
      <c r="E10" s="72"/>
      <c r="F10" s="73"/>
      <c r="G10" s="73"/>
      <c r="H10" s="73"/>
      <c r="I10" s="73"/>
      <c r="J10" s="73"/>
      <c r="K10" s="73"/>
      <c r="L10" s="74"/>
      <c r="M10" s="72"/>
      <c r="N10" s="72"/>
      <c r="O10" s="72"/>
    </row>
    <row r="11" spans="1:15" s="52" customFormat="1" ht="18.75" customHeight="1">
      <c r="A11" s="76">
        <v>1</v>
      </c>
      <c r="B11" s="77" t="s">
        <v>189</v>
      </c>
      <c r="C11" s="77"/>
      <c r="D11" s="77"/>
      <c r="E11" s="77"/>
      <c r="F11" s="78"/>
      <c r="G11" s="78"/>
      <c r="H11" s="78"/>
      <c r="I11" s="78"/>
      <c r="J11" s="78"/>
      <c r="K11" s="78"/>
      <c r="L11" s="78"/>
      <c r="M11" s="77"/>
      <c r="N11" s="77"/>
      <c r="O11" s="77"/>
    </row>
    <row r="12" spans="1:15" s="52" customFormat="1" ht="18.75" customHeight="1">
      <c r="A12" s="76">
        <f>A11+1</f>
        <v>2</v>
      </c>
      <c r="B12" s="77" t="s">
        <v>190</v>
      </c>
      <c r="C12" s="77"/>
      <c r="D12" s="77"/>
      <c r="E12" s="77"/>
      <c r="F12" s="78"/>
      <c r="G12" s="78"/>
      <c r="H12" s="78"/>
      <c r="I12" s="78"/>
      <c r="J12" s="78"/>
      <c r="K12" s="78"/>
      <c r="L12" s="78"/>
      <c r="M12" s="77"/>
      <c r="N12" s="77"/>
      <c r="O12" s="77"/>
    </row>
    <row r="13" spans="1:15" s="52" customFormat="1" ht="18.75" customHeight="1">
      <c r="A13" s="76" t="s">
        <v>29</v>
      </c>
      <c r="B13" s="77" t="s">
        <v>29</v>
      </c>
      <c r="C13" s="77"/>
      <c r="D13" s="77"/>
      <c r="E13" s="77"/>
      <c r="F13" s="78"/>
      <c r="G13" s="78"/>
      <c r="H13" s="78"/>
      <c r="I13" s="78"/>
      <c r="J13" s="78"/>
      <c r="K13" s="78"/>
      <c r="L13" s="78"/>
      <c r="M13" s="77"/>
      <c r="N13" s="77"/>
      <c r="O13" s="77"/>
    </row>
    <row r="14" spans="1:15" s="81" customFormat="1" ht="18.75" customHeight="1">
      <c r="A14" s="79" t="s">
        <v>6</v>
      </c>
      <c r="B14" s="72" t="s">
        <v>231</v>
      </c>
      <c r="C14" s="72"/>
      <c r="D14" s="72"/>
      <c r="E14" s="72"/>
      <c r="F14" s="73"/>
      <c r="G14" s="73"/>
      <c r="H14" s="73"/>
      <c r="I14" s="73"/>
      <c r="J14" s="73"/>
      <c r="K14" s="73"/>
      <c r="L14" s="80"/>
      <c r="M14" s="72"/>
      <c r="N14" s="72"/>
      <c r="O14" s="72"/>
    </row>
    <row r="15" spans="1:15" s="83" customFormat="1" ht="30.75" customHeight="1">
      <c r="A15" s="79" t="s">
        <v>17</v>
      </c>
      <c r="B15" s="72" t="s">
        <v>232</v>
      </c>
      <c r="C15" s="72"/>
      <c r="D15" s="72"/>
      <c r="E15" s="72"/>
      <c r="F15" s="73"/>
      <c r="G15" s="73"/>
      <c r="H15" s="73"/>
      <c r="I15" s="73"/>
      <c r="J15" s="73"/>
      <c r="K15" s="73"/>
      <c r="L15" s="82"/>
      <c r="M15" s="72"/>
      <c r="N15" s="72"/>
      <c r="O15" s="72"/>
    </row>
    <row r="16" spans="1:15" s="81" customFormat="1" ht="31.5" customHeight="1">
      <c r="A16" s="79" t="s">
        <v>18</v>
      </c>
      <c r="B16" s="72" t="s">
        <v>235</v>
      </c>
      <c r="C16" s="72"/>
      <c r="D16" s="72"/>
      <c r="E16" s="72"/>
      <c r="F16" s="73"/>
      <c r="G16" s="73"/>
      <c r="H16" s="73"/>
      <c r="I16" s="73"/>
      <c r="J16" s="73"/>
      <c r="K16" s="73"/>
      <c r="L16" s="80"/>
      <c r="M16" s="72"/>
      <c r="N16" s="72"/>
      <c r="O16" s="72"/>
    </row>
    <row r="17" spans="1:15" s="81" customFormat="1" ht="34.5" customHeight="1">
      <c r="A17" s="84" t="s">
        <v>23</v>
      </c>
      <c r="B17" s="85" t="s">
        <v>233</v>
      </c>
      <c r="C17" s="85"/>
      <c r="D17" s="85"/>
      <c r="E17" s="85"/>
      <c r="F17" s="86"/>
      <c r="G17" s="86"/>
      <c r="H17" s="86"/>
      <c r="I17" s="86"/>
      <c r="J17" s="86"/>
      <c r="K17" s="86"/>
      <c r="L17" s="87"/>
      <c r="M17" s="85"/>
      <c r="N17" s="85"/>
      <c r="O17" s="85"/>
    </row>
    <row r="18" spans="1:16" ht="19.5" customHeight="1">
      <c r="A18" s="166"/>
      <c r="B18" s="240"/>
      <c r="C18" s="240"/>
      <c r="D18" s="240"/>
      <c r="E18" s="240"/>
      <c r="F18" s="225"/>
      <c r="G18" s="225"/>
      <c r="H18" s="225"/>
      <c r="I18" s="225"/>
      <c r="J18" s="225"/>
      <c r="K18" s="225"/>
      <c r="L18" s="225"/>
      <c r="M18" s="240"/>
      <c r="N18" s="240"/>
      <c r="O18" s="240"/>
      <c r="P18" s="225"/>
    </row>
    <row r="19" spans="1:16" ht="18.75">
      <c r="A19" s="225"/>
      <c r="B19" s="166"/>
      <c r="C19" s="166"/>
      <c r="D19" s="166"/>
      <c r="E19" s="166"/>
      <c r="F19" s="225"/>
      <c r="G19" s="225"/>
      <c r="H19" s="225"/>
      <c r="I19" s="225"/>
      <c r="J19" s="225"/>
      <c r="K19" s="225"/>
      <c r="L19" s="225"/>
      <c r="M19" s="166"/>
      <c r="N19" s="166"/>
      <c r="O19" s="166"/>
      <c r="P19" s="225"/>
    </row>
    <row r="20" spans="1:16" ht="18.75">
      <c r="A20" s="225"/>
      <c r="B20" s="225"/>
      <c r="C20" s="225"/>
      <c r="D20" s="225"/>
      <c r="E20" s="225"/>
      <c r="F20" s="225"/>
      <c r="G20" s="225"/>
      <c r="H20" s="225"/>
      <c r="I20" s="225"/>
      <c r="J20" s="225"/>
      <c r="K20" s="225"/>
      <c r="L20" s="225"/>
      <c r="M20" s="225"/>
      <c r="N20" s="225"/>
      <c r="O20" s="225"/>
      <c r="P20" s="225"/>
    </row>
    <row r="21" spans="1:16" ht="18.75">
      <c r="A21" s="225"/>
      <c r="B21" s="225"/>
      <c r="C21" s="225"/>
      <c r="D21" s="225"/>
      <c r="E21" s="225"/>
      <c r="F21" s="225"/>
      <c r="G21" s="225"/>
      <c r="H21" s="225"/>
      <c r="I21" s="225"/>
      <c r="J21" s="225"/>
      <c r="K21" s="225"/>
      <c r="L21" s="225"/>
      <c r="M21" s="225"/>
      <c r="N21" s="225"/>
      <c r="O21" s="225"/>
      <c r="P21" s="225"/>
    </row>
    <row r="22" spans="1:16" ht="18.75">
      <c r="A22" s="225"/>
      <c r="B22" s="225"/>
      <c r="C22" s="225"/>
      <c r="D22" s="225"/>
      <c r="E22" s="225"/>
      <c r="F22" s="225"/>
      <c r="G22" s="225"/>
      <c r="H22" s="225"/>
      <c r="I22" s="225"/>
      <c r="J22" s="225"/>
      <c r="K22" s="225"/>
      <c r="L22" s="225"/>
      <c r="M22" s="225"/>
      <c r="N22" s="225"/>
      <c r="O22" s="225"/>
      <c r="P22" s="225"/>
    </row>
    <row r="23" spans="1:16" ht="18.75">
      <c r="A23" s="225"/>
      <c r="B23" s="225"/>
      <c r="C23" s="225"/>
      <c r="D23" s="225"/>
      <c r="E23" s="225"/>
      <c r="F23" s="225"/>
      <c r="G23" s="225"/>
      <c r="H23" s="225"/>
      <c r="I23" s="225"/>
      <c r="J23" s="225"/>
      <c r="K23" s="225"/>
      <c r="L23" s="225"/>
      <c r="M23" s="225"/>
      <c r="N23" s="225"/>
      <c r="O23" s="225"/>
      <c r="P23" s="225"/>
    </row>
    <row r="24" spans="1:16" ht="18.75">
      <c r="A24" s="225"/>
      <c r="B24" s="225"/>
      <c r="C24" s="225"/>
      <c r="D24" s="225"/>
      <c r="E24" s="225"/>
      <c r="F24" s="225"/>
      <c r="G24" s="225"/>
      <c r="H24" s="225"/>
      <c r="I24" s="225"/>
      <c r="J24" s="225"/>
      <c r="K24" s="225"/>
      <c r="L24" s="225"/>
      <c r="M24" s="225"/>
      <c r="N24" s="225"/>
      <c r="O24" s="225"/>
      <c r="P24" s="225"/>
    </row>
    <row r="25" spans="1:16" ht="18.75">
      <c r="A25" s="225"/>
      <c r="B25" s="225"/>
      <c r="C25" s="225"/>
      <c r="D25" s="225"/>
      <c r="E25" s="225"/>
      <c r="F25" s="225"/>
      <c r="G25" s="225"/>
      <c r="H25" s="225"/>
      <c r="I25" s="225"/>
      <c r="J25" s="225"/>
      <c r="K25" s="225"/>
      <c r="L25" s="225"/>
      <c r="M25" s="225"/>
      <c r="N25" s="225"/>
      <c r="O25" s="225"/>
      <c r="P25" s="225"/>
    </row>
    <row r="26" spans="1:16" ht="18.75">
      <c r="A26" s="225"/>
      <c r="B26" s="225"/>
      <c r="C26" s="225"/>
      <c r="D26" s="225"/>
      <c r="E26" s="225"/>
      <c r="F26" s="225"/>
      <c r="G26" s="225"/>
      <c r="H26" s="225"/>
      <c r="I26" s="225"/>
      <c r="J26" s="225"/>
      <c r="K26" s="225"/>
      <c r="L26" s="225"/>
      <c r="M26" s="225"/>
      <c r="N26" s="225"/>
      <c r="O26" s="225"/>
      <c r="P26" s="225"/>
    </row>
    <row r="27" spans="1:16" ht="18.75">
      <c r="A27" s="225"/>
      <c r="B27" s="225"/>
      <c r="C27" s="225"/>
      <c r="D27" s="225"/>
      <c r="E27" s="225"/>
      <c r="F27" s="225"/>
      <c r="G27" s="225"/>
      <c r="H27" s="225"/>
      <c r="I27" s="225"/>
      <c r="J27" s="225"/>
      <c r="K27" s="225"/>
      <c r="L27" s="225"/>
      <c r="M27" s="225"/>
      <c r="N27" s="225"/>
      <c r="O27" s="225"/>
      <c r="P27" s="225"/>
    </row>
    <row r="28" spans="1:16" ht="18.75">
      <c r="A28" s="225"/>
      <c r="B28" s="225"/>
      <c r="C28" s="225"/>
      <c r="D28" s="225"/>
      <c r="E28" s="225"/>
      <c r="F28" s="225"/>
      <c r="G28" s="225"/>
      <c r="H28" s="225"/>
      <c r="I28" s="225"/>
      <c r="J28" s="225"/>
      <c r="K28" s="225"/>
      <c r="L28" s="225"/>
      <c r="M28" s="225"/>
      <c r="N28" s="225"/>
      <c r="O28" s="225"/>
      <c r="P28" s="225"/>
    </row>
    <row r="29" spans="1:16" ht="22.5" customHeight="1">
      <c r="A29" s="225"/>
      <c r="B29" s="225"/>
      <c r="C29" s="225"/>
      <c r="D29" s="225"/>
      <c r="E29" s="225"/>
      <c r="F29" s="225"/>
      <c r="G29" s="225"/>
      <c r="H29" s="225"/>
      <c r="I29" s="225"/>
      <c r="J29" s="225"/>
      <c r="K29" s="225"/>
      <c r="L29" s="225"/>
      <c r="M29" s="225"/>
      <c r="N29" s="225"/>
      <c r="O29" s="225"/>
      <c r="P29" s="225"/>
    </row>
    <row r="30" spans="1:16" ht="18.75">
      <c r="A30" s="225"/>
      <c r="B30" s="225"/>
      <c r="C30" s="225"/>
      <c r="D30" s="225"/>
      <c r="E30" s="225"/>
      <c r="F30" s="225"/>
      <c r="G30" s="225"/>
      <c r="H30" s="225"/>
      <c r="I30" s="225"/>
      <c r="J30" s="225"/>
      <c r="K30" s="225"/>
      <c r="L30" s="225"/>
      <c r="M30" s="225"/>
      <c r="N30" s="225"/>
      <c r="O30" s="225"/>
      <c r="P30" s="225"/>
    </row>
    <row r="31" spans="1:16" ht="18.75">
      <c r="A31" s="225"/>
      <c r="B31" s="225"/>
      <c r="C31" s="225"/>
      <c r="D31" s="225"/>
      <c r="E31" s="225"/>
      <c r="F31" s="225"/>
      <c r="G31" s="225"/>
      <c r="H31" s="225"/>
      <c r="I31" s="225"/>
      <c r="J31" s="225"/>
      <c r="K31" s="225"/>
      <c r="L31" s="225"/>
      <c r="M31" s="225"/>
      <c r="N31" s="225"/>
      <c r="O31" s="225"/>
      <c r="P31" s="225"/>
    </row>
    <row r="32" spans="1:16" ht="18.75">
      <c r="A32" s="225"/>
      <c r="B32" s="225"/>
      <c r="C32" s="225"/>
      <c r="D32" s="225"/>
      <c r="E32" s="225"/>
      <c r="F32" s="225"/>
      <c r="G32" s="225"/>
      <c r="H32" s="225"/>
      <c r="I32" s="225"/>
      <c r="J32" s="225"/>
      <c r="K32" s="225"/>
      <c r="L32" s="225"/>
      <c r="M32" s="225"/>
      <c r="N32" s="225"/>
      <c r="O32" s="225"/>
      <c r="P32" s="225"/>
    </row>
    <row r="33" spans="1:16" ht="18.75">
      <c r="A33" s="225"/>
      <c r="B33" s="225"/>
      <c r="C33" s="225"/>
      <c r="D33" s="225"/>
      <c r="E33" s="225"/>
      <c r="F33" s="225"/>
      <c r="G33" s="225"/>
      <c r="H33" s="225"/>
      <c r="I33" s="225"/>
      <c r="J33" s="225"/>
      <c r="K33" s="225"/>
      <c r="L33" s="225"/>
      <c r="M33" s="225"/>
      <c r="N33" s="225"/>
      <c r="O33" s="225"/>
      <c r="P33" s="225"/>
    </row>
  </sheetData>
  <sheetProtection/>
  <mergeCells count="17">
    <mergeCell ref="A3:O3"/>
    <mergeCell ref="E6:E7"/>
    <mergeCell ref="F6:F7"/>
    <mergeCell ref="L6:L7"/>
    <mergeCell ref="M6:M7"/>
    <mergeCell ref="G6:G7"/>
    <mergeCell ref="H6:H7"/>
    <mergeCell ref="I6:K6"/>
    <mergeCell ref="N6:N7"/>
    <mergeCell ref="O6:O7"/>
    <mergeCell ref="F5:L5"/>
    <mergeCell ref="M5:O5"/>
    <mergeCell ref="A5:A7"/>
    <mergeCell ref="B5:B7"/>
    <mergeCell ref="C5:E5"/>
    <mergeCell ref="C6:C7"/>
    <mergeCell ref="D6:D7"/>
  </mergeCells>
  <printOptions horizontalCentered="1"/>
  <pageMargins left="0.1968503937007874" right="0.1968503937007874" top="0.4330708661417323" bottom="0.2362204724409449" header="0.15748031496062992" footer="0.15748031496062992"/>
  <pageSetup horizontalDpi="600" verticalDpi="600" orientation="landscape" paperSize="9" scale="90" r:id="rId1"/>
</worksheet>
</file>

<file path=xl/worksheets/sheet33.xml><?xml version="1.0" encoding="utf-8"?>
<worksheet xmlns="http://schemas.openxmlformats.org/spreadsheetml/2006/main" xmlns:r="http://schemas.openxmlformats.org/officeDocument/2006/relationships">
  <dimension ref="A1:X36"/>
  <sheetViews>
    <sheetView zoomScalePageLayoutView="0" workbookViewId="0" topLeftCell="A10">
      <selection activeCell="A1" sqref="A1:B1"/>
    </sheetView>
  </sheetViews>
  <sheetFormatPr defaultColWidth="10" defaultRowHeight="15"/>
  <cols>
    <col min="1" max="1" width="5.69921875" style="81" customWidth="1"/>
    <col min="2" max="2" width="19.09765625" style="81" customWidth="1"/>
    <col min="3" max="20" width="9.69921875" style="81" customWidth="1"/>
    <col min="21" max="16384" width="10" style="81" customWidth="1"/>
  </cols>
  <sheetData>
    <row r="1" spans="1:23" ht="21" customHeight="1">
      <c r="A1" s="214" t="s">
        <v>84</v>
      </c>
      <c r="B1" s="218"/>
      <c r="C1" s="219"/>
      <c r="D1" s="220"/>
      <c r="E1" s="220"/>
      <c r="F1" s="142"/>
      <c r="G1" s="142"/>
      <c r="H1" s="61"/>
      <c r="I1" s="61"/>
      <c r="J1" s="61"/>
      <c r="K1" s="61"/>
      <c r="L1" s="142"/>
      <c r="M1" s="142"/>
      <c r="N1" s="61"/>
      <c r="O1" s="61"/>
      <c r="P1" s="142"/>
      <c r="Q1" s="142"/>
      <c r="R1" s="866" t="s">
        <v>293</v>
      </c>
      <c r="S1" s="866"/>
      <c r="T1" s="866"/>
      <c r="U1" s="214"/>
      <c r="V1" s="214"/>
      <c r="W1" s="214"/>
    </row>
    <row r="2" spans="1:20" ht="2.25" customHeight="1">
      <c r="A2" s="141"/>
      <c r="B2" s="141"/>
      <c r="C2" s="61"/>
      <c r="D2" s="61"/>
      <c r="E2" s="61"/>
      <c r="F2" s="61"/>
      <c r="G2" s="61"/>
      <c r="H2" s="61"/>
      <c r="I2" s="61"/>
      <c r="J2" s="61"/>
      <c r="K2" s="61"/>
      <c r="L2" s="61"/>
      <c r="M2" s="61"/>
      <c r="N2" s="61"/>
      <c r="O2" s="61"/>
      <c r="P2" s="61"/>
      <c r="Q2" s="61"/>
      <c r="R2" s="61"/>
      <c r="S2" s="61"/>
      <c r="T2" s="61"/>
    </row>
    <row r="3" spans="1:20" ht="26.25" customHeight="1">
      <c r="A3" s="138" t="s">
        <v>223</v>
      </c>
      <c r="B3" s="142"/>
      <c r="C3" s="143"/>
      <c r="D3" s="143"/>
      <c r="E3" s="143"/>
      <c r="F3" s="143"/>
      <c r="G3" s="143"/>
      <c r="H3" s="143"/>
      <c r="I3" s="143"/>
      <c r="J3" s="143"/>
      <c r="K3" s="143"/>
      <c r="L3" s="143"/>
      <c r="M3" s="143"/>
      <c r="N3" s="143"/>
      <c r="O3" s="143"/>
      <c r="P3" s="143"/>
      <c r="Q3" s="143"/>
      <c r="R3" s="143"/>
      <c r="S3" s="143"/>
      <c r="T3" s="143"/>
    </row>
    <row r="4" spans="1:24" ht="24" customHeight="1">
      <c r="A4" s="1048" t="s">
        <v>101</v>
      </c>
      <c r="B4" s="1048"/>
      <c r="C4" s="1048"/>
      <c r="D4" s="1048"/>
      <c r="E4" s="1048"/>
      <c r="F4" s="1048"/>
      <c r="G4" s="1048"/>
      <c r="H4" s="1048"/>
      <c r="I4" s="1048"/>
      <c r="J4" s="1048"/>
      <c r="K4" s="1048"/>
      <c r="L4" s="1048"/>
      <c r="M4" s="1048"/>
      <c r="N4" s="1048"/>
      <c r="O4" s="1048"/>
      <c r="P4" s="1048"/>
      <c r="Q4" s="1048"/>
      <c r="R4" s="1048"/>
      <c r="S4" s="1048"/>
      <c r="T4" s="1048"/>
      <c r="U4" s="299"/>
      <c r="V4" s="299"/>
      <c r="W4" s="299"/>
      <c r="X4" s="299"/>
    </row>
    <row r="5" spans="1:20" ht="5.25" customHeight="1">
      <c r="A5" s="60"/>
      <c r="B5" s="60"/>
      <c r="C5" s="61"/>
      <c r="D5" s="61"/>
      <c r="E5" s="61"/>
      <c r="F5" s="61"/>
      <c r="G5" s="61"/>
      <c r="H5" s="61"/>
      <c r="I5" s="61"/>
      <c r="J5" s="61"/>
      <c r="K5" s="61"/>
      <c r="L5" s="61"/>
      <c r="M5" s="61"/>
      <c r="N5" s="61"/>
      <c r="O5" s="61"/>
      <c r="P5" s="61"/>
      <c r="Q5" s="61"/>
      <c r="R5" s="61"/>
      <c r="S5" s="61"/>
      <c r="T5" s="61"/>
    </row>
    <row r="6" spans="1:20" ht="19.5" customHeight="1">
      <c r="A6" s="62"/>
      <c r="B6" s="62"/>
      <c r="C6" s="3"/>
      <c r="D6" s="3"/>
      <c r="E6" s="3"/>
      <c r="F6" s="1010"/>
      <c r="G6" s="1010"/>
      <c r="H6" s="1010"/>
      <c r="I6" s="3"/>
      <c r="J6" s="3"/>
      <c r="K6" s="3"/>
      <c r="L6" s="1010"/>
      <c r="M6" s="1010"/>
      <c r="N6" s="1010"/>
      <c r="O6" s="3"/>
      <c r="P6" s="947" t="s">
        <v>27</v>
      </c>
      <c r="Q6" s="947"/>
      <c r="R6" s="947"/>
      <c r="S6" s="947"/>
      <c r="T6" s="947"/>
    </row>
    <row r="7" spans="1:20" s="144" customFormat="1" ht="25.5" customHeight="1">
      <c r="A7" s="848" t="s">
        <v>81</v>
      </c>
      <c r="B7" s="848" t="s">
        <v>64</v>
      </c>
      <c r="C7" s="1087" t="s">
        <v>35</v>
      </c>
      <c r="D7" s="1088"/>
      <c r="E7" s="1088"/>
      <c r="F7" s="1088"/>
      <c r="G7" s="1088"/>
      <c r="H7" s="1089"/>
      <c r="I7" s="1087" t="s">
        <v>73</v>
      </c>
      <c r="J7" s="1088"/>
      <c r="K7" s="1088"/>
      <c r="L7" s="1088"/>
      <c r="M7" s="1088"/>
      <c r="N7" s="1089"/>
      <c r="O7" s="1087" t="s">
        <v>42</v>
      </c>
      <c r="P7" s="1088"/>
      <c r="Q7" s="1088"/>
      <c r="R7" s="1088"/>
      <c r="S7" s="1088"/>
      <c r="T7" s="1089"/>
    </row>
    <row r="8" spans="1:20" s="144" customFormat="1" ht="25.5" customHeight="1">
      <c r="A8" s="849"/>
      <c r="B8" s="849"/>
      <c r="C8" s="844" t="s">
        <v>69</v>
      </c>
      <c r="D8" s="844" t="s">
        <v>96</v>
      </c>
      <c r="E8" s="1087" t="s">
        <v>75</v>
      </c>
      <c r="F8" s="1088"/>
      <c r="G8" s="1088"/>
      <c r="H8" s="1089"/>
      <c r="I8" s="844" t="s">
        <v>69</v>
      </c>
      <c r="J8" s="844" t="s">
        <v>96</v>
      </c>
      <c r="K8" s="1087" t="s">
        <v>75</v>
      </c>
      <c r="L8" s="1088"/>
      <c r="M8" s="1088"/>
      <c r="N8" s="1089"/>
      <c r="O8" s="844" t="s">
        <v>69</v>
      </c>
      <c r="P8" s="844" t="s">
        <v>96</v>
      </c>
      <c r="Q8" s="1087" t="s">
        <v>75</v>
      </c>
      <c r="R8" s="1088"/>
      <c r="S8" s="1088"/>
      <c r="T8" s="1089"/>
    </row>
    <row r="9" spans="1:20" s="144" customFormat="1" ht="25.5" customHeight="1">
      <c r="A9" s="849"/>
      <c r="B9" s="849"/>
      <c r="C9" s="845"/>
      <c r="D9" s="845"/>
      <c r="E9" s="845" t="s">
        <v>69</v>
      </c>
      <c r="F9" s="1085" t="s">
        <v>171</v>
      </c>
      <c r="G9" s="1085" t="s">
        <v>172</v>
      </c>
      <c r="H9" s="1085" t="s">
        <v>173</v>
      </c>
      <c r="I9" s="845"/>
      <c r="J9" s="845"/>
      <c r="K9" s="844" t="s">
        <v>69</v>
      </c>
      <c r="L9" s="1085" t="s">
        <v>171</v>
      </c>
      <c r="M9" s="1085" t="s">
        <v>172</v>
      </c>
      <c r="N9" s="1085" t="s">
        <v>173</v>
      </c>
      <c r="O9" s="845"/>
      <c r="P9" s="845"/>
      <c r="Q9" s="844" t="s">
        <v>69</v>
      </c>
      <c r="R9" s="1085" t="s">
        <v>171</v>
      </c>
      <c r="S9" s="1085" t="s">
        <v>172</v>
      </c>
      <c r="T9" s="1085" t="s">
        <v>173</v>
      </c>
    </row>
    <row r="10" spans="1:20" s="144" customFormat="1" ht="25.5" customHeight="1">
      <c r="A10" s="849"/>
      <c r="B10" s="849"/>
      <c r="C10" s="845"/>
      <c r="D10" s="845"/>
      <c r="E10" s="845"/>
      <c r="F10" s="1085"/>
      <c r="G10" s="1085"/>
      <c r="H10" s="1085"/>
      <c r="I10" s="845"/>
      <c r="J10" s="845"/>
      <c r="K10" s="845"/>
      <c r="L10" s="1085"/>
      <c r="M10" s="1085"/>
      <c r="N10" s="1085"/>
      <c r="O10" s="845"/>
      <c r="P10" s="845"/>
      <c r="Q10" s="845"/>
      <c r="R10" s="1085"/>
      <c r="S10" s="1085"/>
      <c r="T10" s="1085"/>
    </row>
    <row r="11" spans="1:20" s="144" customFormat="1" ht="25.5" customHeight="1">
      <c r="A11" s="849"/>
      <c r="B11" s="849"/>
      <c r="C11" s="845"/>
      <c r="D11" s="845"/>
      <c r="E11" s="845"/>
      <c r="F11" s="1085"/>
      <c r="G11" s="1085"/>
      <c r="H11" s="1085"/>
      <c r="I11" s="845"/>
      <c r="J11" s="845"/>
      <c r="K11" s="845"/>
      <c r="L11" s="1085"/>
      <c r="M11" s="1085"/>
      <c r="N11" s="1085"/>
      <c r="O11" s="845"/>
      <c r="P11" s="845"/>
      <c r="Q11" s="845"/>
      <c r="R11" s="1085"/>
      <c r="S11" s="1085"/>
      <c r="T11" s="1085"/>
    </row>
    <row r="12" spans="1:20" s="144" customFormat="1" ht="25.5" customHeight="1">
      <c r="A12" s="849"/>
      <c r="B12" s="849"/>
      <c r="C12" s="845"/>
      <c r="D12" s="845"/>
      <c r="E12" s="845"/>
      <c r="F12" s="1085"/>
      <c r="G12" s="1085"/>
      <c r="H12" s="1085"/>
      <c r="I12" s="845"/>
      <c r="J12" s="845"/>
      <c r="K12" s="845"/>
      <c r="L12" s="1085"/>
      <c r="M12" s="1085"/>
      <c r="N12" s="1085"/>
      <c r="O12" s="845"/>
      <c r="P12" s="845"/>
      <c r="Q12" s="845"/>
      <c r="R12" s="1085"/>
      <c r="S12" s="1085"/>
      <c r="T12" s="1085"/>
    </row>
    <row r="13" spans="1:20" s="144" customFormat="1" ht="25.5" customHeight="1">
      <c r="A13" s="849"/>
      <c r="B13" s="849"/>
      <c r="C13" s="845"/>
      <c r="D13" s="845"/>
      <c r="E13" s="845"/>
      <c r="F13" s="1085"/>
      <c r="G13" s="1085"/>
      <c r="H13" s="1085"/>
      <c r="I13" s="845"/>
      <c r="J13" s="845"/>
      <c r="K13" s="845"/>
      <c r="L13" s="1085"/>
      <c r="M13" s="1085"/>
      <c r="N13" s="1085"/>
      <c r="O13" s="845"/>
      <c r="P13" s="845"/>
      <c r="Q13" s="845"/>
      <c r="R13" s="1085"/>
      <c r="S13" s="1085"/>
      <c r="T13" s="1085"/>
    </row>
    <row r="14" spans="1:20" s="144" customFormat="1" ht="33.75" customHeight="1">
      <c r="A14" s="850"/>
      <c r="B14" s="850"/>
      <c r="C14" s="846"/>
      <c r="D14" s="846"/>
      <c r="E14" s="846"/>
      <c r="F14" s="1086"/>
      <c r="G14" s="1086"/>
      <c r="H14" s="1086"/>
      <c r="I14" s="846"/>
      <c r="J14" s="846"/>
      <c r="K14" s="846"/>
      <c r="L14" s="1086"/>
      <c r="M14" s="1086"/>
      <c r="N14" s="1086"/>
      <c r="O14" s="846"/>
      <c r="P14" s="846"/>
      <c r="Q14" s="846"/>
      <c r="R14" s="1086"/>
      <c r="S14" s="1086"/>
      <c r="T14" s="1086"/>
    </row>
    <row r="15" spans="1:20" s="146" customFormat="1" ht="17.25" customHeight="1">
      <c r="A15" s="136" t="s">
        <v>0</v>
      </c>
      <c r="B15" s="145" t="s">
        <v>1</v>
      </c>
      <c r="C15" s="136">
        <v>1</v>
      </c>
      <c r="D15" s="136">
        <f>C15+1</f>
        <v>2</v>
      </c>
      <c r="E15" s="136">
        <v>3</v>
      </c>
      <c r="F15" s="136">
        <v>4</v>
      </c>
      <c r="G15" s="136">
        <f aca="true" t="shared" si="0" ref="G15:N15">F15+1</f>
        <v>5</v>
      </c>
      <c r="H15" s="136">
        <f t="shared" si="0"/>
        <v>6</v>
      </c>
      <c r="I15" s="136">
        <f t="shared" si="0"/>
        <v>7</v>
      </c>
      <c r="J15" s="136">
        <f t="shared" si="0"/>
        <v>8</v>
      </c>
      <c r="K15" s="136">
        <v>9</v>
      </c>
      <c r="L15" s="136">
        <v>10</v>
      </c>
      <c r="M15" s="136">
        <f t="shared" si="0"/>
        <v>11</v>
      </c>
      <c r="N15" s="136">
        <f t="shared" si="0"/>
        <v>12</v>
      </c>
      <c r="O15" s="136" t="s">
        <v>304</v>
      </c>
      <c r="P15" s="136" t="s">
        <v>305</v>
      </c>
      <c r="Q15" s="136" t="s">
        <v>306</v>
      </c>
      <c r="R15" s="136" t="s">
        <v>307</v>
      </c>
      <c r="S15" s="136" t="s">
        <v>308</v>
      </c>
      <c r="T15" s="136" t="s">
        <v>309</v>
      </c>
    </row>
    <row r="16" spans="1:20" s="3" customFormat="1" ht="23.25" customHeight="1">
      <c r="A16" s="147"/>
      <c r="B16" s="170" t="s">
        <v>28</v>
      </c>
      <c r="C16" s="149"/>
      <c r="D16" s="149"/>
      <c r="E16" s="149"/>
      <c r="F16" s="149"/>
      <c r="G16" s="149"/>
      <c r="H16" s="149"/>
      <c r="I16" s="149"/>
      <c r="J16" s="149"/>
      <c r="K16" s="149"/>
      <c r="L16" s="149"/>
      <c r="M16" s="149"/>
      <c r="N16" s="149"/>
      <c r="O16" s="149"/>
      <c r="P16" s="149"/>
      <c r="Q16" s="149"/>
      <c r="R16" s="149"/>
      <c r="S16" s="149"/>
      <c r="T16" s="149"/>
    </row>
    <row r="17" spans="1:20" s="3" customFormat="1" ht="23.25" customHeight="1">
      <c r="A17" s="156">
        <v>1</v>
      </c>
      <c r="B17" s="152" t="s">
        <v>65</v>
      </c>
      <c r="C17" s="153"/>
      <c r="D17" s="153"/>
      <c r="E17" s="153"/>
      <c r="F17" s="153"/>
      <c r="G17" s="153"/>
      <c r="H17" s="153"/>
      <c r="I17" s="153"/>
      <c r="J17" s="153"/>
      <c r="K17" s="153"/>
      <c r="L17" s="153"/>
      <c r="M17" s="153"/>
      <c r="N17" s="153"/>
      <c r="O17" s="153"/>
      <c r="P17" s="153"/>
      <c r="Q17" s="153"/>
      <c r="R17" s="153"/>
      <c r="S17" s="153"/>
      <c r="T17" s="153"/>
    </row>
    <row r="18" spans="1:20" s="3" customFormat="1" ht="23.25" customHeight="1">
      <c r="A18" s="156">
        <f>A17+1</f>
        <v>2</v>
      </c>
      <c r="B18" s="152" t="s">
        <v>66</v>
      </c>
      <c r="C18" s="153"/>
      <c r="D18" s="153"/>
      <c r="E18" s="153"/>
      <c r="F18" s="153"/>
      <c r="G18" s="153"/>
      <c r="H18" s="153"/>
      <c r="I18" s="153"/>
      <c r="J18" s="153"/>
      <c r="K18" s="153"/>
      <c r="L18" s="153"/>
      <c r="M18" s="153"/>
      <c r="N18" s="153"/>
      <c r="O18" s="153"/>
      <c r="P18" s="153"/>
      <c r="Q18" s="153"/>
      <c r="R18" s="153"/>
      <c r="S18" s="153"/>
      <c r="T18" s="153"/>
    </row>
    <row r="19" spans="1:20" s="3" customFormat="1" ht="23.25" customHeight="1">
      <c r="A19" s="156">
        <f>A18+1</f>
        <v>3</v>
      </c>
      <c r="B19" s="152" t="s">
        <v>67</v>
      </c>
      <c r="C19" s="153"/>
      <c r="D19" s="153"/>
      <c r="E19" s="153"/>
      <c r="F19" s="153"/>
      <c r="G19" s="153"/>
      <c r="H19" s="153"/>
      <c r="I19" s="153"/>
      <c r="J19" s="153"/>
      <c r="K19" s="153"/>
      <c r="L19" s="153"/>
      <c r="M19" s="153"/>
      <c r="N19" s="153"/>
      <c r="O19" s="153"/>
      <c r="P19" s="153"/>
      <c r="Q19" s="153"/>
      <c r="R19" s="153"/>
      <c r="S19" s="153"/>
      <c r="T19" s="153"/>
    </row>
    <row r="20" spans="1:20" s="3" customFormat="1" ht="23.25" customHeight="1">
      <c r="A20" s="242" t="s">
        <v>29</v>
      </c>
      <c r="B20" s="238" t="s">
        <v>29</v>
      </c>
      <c r="C20" s="13"/>
      <c r="D20" s="13"/>
      <c r="E20" s="13"/>
      <c r="F20" s="13"/>
      <c r="G20" s="13"/>
      <c r="H20" s="13"/>
      <c r="I20" s="13"/>
      <c r="J20" s="13"/>
      <c r="K20" s="13"/>
      <c r="L20" s="13"/>
      <c r="M20" s="13"/>
      <c r="N20" s="13"/>
      <c r="O20" s="13"/>
      <c r="P20" s="13"/>
      <c r="Q20" s="13"/>
      <c r="R20" s="13"/>
      <c r="S20" s="13"/>
      <c r="T20" s="13"/>
    </row>
    <row r="21" spans="1:20" ht="19.5" customHeight="1">
      <c r="A21" s="166"/>
      <c r="B21" s="300"/>
      <c r="C21" s="3"/>
      <c r="D21" s="3"/>
      <c r="E21" s="3"/>
      <c r="F21" s="3"/>
      <c r="G21" s="3"/>
      <c r="H21" s="3"/>
      <c r="I21" s="3"/>
      <c r="J21" s="3"/>
      <c r="K21" s="3"/>
      <c r="L21" s="3"/>
      <c r="M21" s="3"/>
      <c r="N21" s="3"/>
      <c r="O21" s="3"/>
      <c r="P21" s="3"/>
      <c r="Q21" s="3"/>
      <c r="R21" s="3"/>
      <c r="S21" s="3"/>
      <c r="T21" s="3"/>
    </row>
    <row r="22" spans="1:20" ht="18.75">
      <c r="A22" s="166"/>
      <c r="B22" s="62"/>
      <c r="C22" s="3"/>
      <c r="D22" s="3"/>
      <c r="E22" s="3"/>
      <c r="F22" s="3"/>
      <c r="G22" s="3"/>
      <c r="H22" s="3"/>
      <c r="I22" s="3"/>
      <c r="J22" s="3"/>
      <c r="K22" s="3"/>
      <c r="L22" s="3"/>
      <c r="M22" s="3"/>
      <c r="N22" s="3"/>
      <c r="O22" s="3"/>
      <c r="P22" s="3"/>
      <c r="Q22" s="3"/>
      <c r="R22" s="3"/>
      <c r="S22" s="3"/>
      <c r="T22" s="3"/>
    </row>
    <row r="23" spans="1:20" ht="18.75">
      <c r="A23" s="3"/>
      <c r="B23" s="3"/>
      <c r="C23" s="3"/>
      <c r="D23" s="3"/>
      <c r="E23" s="3"/>
      <c r="F23" s="3"/>
      <c r="G23" s="3"/>
      <c r="H23" s="3"/>
      <c r="I23" s="3"/>
      <c r="J23" s="3"/>
      <c r="K23" s="3"/>
      <c r="L23" s="3"/>
      <c r="M23" s="3"/>
      <c r="N23" s="3"/>
      <c r="O23" s="3"/>
      <c r="P23" s="3"/>
      <c r="Q23" s="3"/>
      <c r="R23" s="3"/>
      <c r="S23" s="3"/>
      <c r="T23" s="3"/>
    </row>
    <row r="24" spans="1:20" ht="18.75">
      <c r="A24" s="3"/>
      <c r="B24" s="3"/>
      <c r="C24" s="3"/>
      <c r="D24" s="3"/>
      <c r="E24" s="3"/>
      <c r="F24" s="3"/>
      <c r="G24" s="3"/>
      <c r="H24" s="3"/>
      <c r="I24" s="3"/>
      <c r="J24" s="3"/>
      <c r="K24" s="3"/>
      <c r="L24" s="3"/>
      <c r="M24" s="3"/>
      <c r="N24" s="3"/>
      <c r="O24" s="3"/>
      <c r="P24" s="3"/>
      <c r="Q24" s="3"/>
      <c r="R24" s="3"/>
      <c r="S24" s="3"/>
      <c r="T24" s="3"/>
    </row>
    <row r="25" spans="1:20" ht="18.75">
      <c r="A25" s="3"/>
      <c r="B25" s="3"/>
      <c r="C25" s="3"/>
      <c r="D25" s="3"/>
      <c r="E25" s="3"/>
      <c r="F25" s="3"/>
      <c r="G25" s="3"/>
      <c r="H25" s="3"/>
      <c r="I25" s="3"/>
      <c r="J25" s="3"/>
      <c r="K25" s="3"/>
      <c r="L25" s="3"/>
      <c r="M25" s="3"/>
      <c r="N25" s="3"/>
      <c r="O25" s="3"/>
      <c r="P25" s="3"/>
      <c r="Q25" s="3"/>
      <c r="R25" s="3"/>
      <c r="S25" s="3"/>
      <c r="T25" s="3"/>
    </row>
    <row r="26" spans="1:20" ht="18.75">
      <c r="A26" s="3"/>
      <c r="B26" s="3"/>
      <c r="C26" s="3"/>
      <c r="D26" s="3"/>
      <c r="E26" s="3"/>
      <c r="F26" s="3"/>
      <c r="G26" s="3"/>
      <c r="H26" s="3"/>
      <c r="I26" s="3"/>
      <c r="J26" s="3"/>
      <c r="K26" s="3"/>
      <c r="L26" s="3"/>
      <c r="M26" s="3"/>
      <c r="N26" s="3"/>
      <c r="O26" s="3"/>
      <c r="P26" s="3"/>
      <c r="Q26" s="3"/>
      <c r="R26" s="3"/>
      <c r="S26" s="3"/>
      <c r="T26" s="3"/>
    </row>
    <row r="27" spans="1:20" ht="18.75">
      <c r="A27" s="3"/>
      <c r="B27" s="3"/>
      <c r="C27" s="3"/>
      <c r="D27" s="3"/>
      <c r="E27" s="3"/>
      <c r="F27" s="3"/>
      <c r="G27" s="3"/>
      <c r="H27" s="3"/>
      <c r="I27" s="3"/>
      <c r="J27" s="3"/>
      <c r="K27" s="3"/>
      <c r="L27" s="3"/>
      <c r="M27" s="3"/>
      <c r="N27" s="3"/>
      <c r="O27" s="3"/>
      <c r="P27" s="3"/>
      <c r="Q27" s="3"/>
      <c r="R27" s="3"/>
      <c r="S27" s="3"/>
      <c r="T27" s="3"/>
    </row>
    <row r="28" spans="1:20" ht="18.75">
      <c r="A28" s="3"/>
      <c r="B28" s="3"/>
      <c r="C28" s="3"/>
      <c r="D28" s="3"/>
      <c r="E28" s="3"/>
      <c r="F28" s="3"/>
      <c r="G28" s="3"/>
      <c r="H28" s="3"/>
      <c r="I28" s="3"/>
      <c r="J28" s="3"/>
      <c r="K28" s="3"/>
      <c r="L28" s="3"/>
      <c r="M28" s="3"/>
      <c r="N28" s="3"/>
      <c r="O28" s="3"/>
      <c r="P28" s="3"/>
      <c r="Q28" s="3"/>
      <c r="R28" s="3"/>
      <c r="S28" s="3"/>
      <c r="T28" s="3"/>
    </row>
    <row r="29" spans="1:20" ht="18.75">
      <c r="A29" s="3"/>
      <c r="B29" s="3"/>
      <c r="C29" s="3"/>
      <c r="D29" s="3"/>
      <c r="E29" s="3"/>
      <c r="F29" s="3"/>
      <c r="G29" s="3"/>
      <c r="H29" s="3"/>
      <c r="I29" s="3"/>
      <c r="J29" s="3"/>
      <c r="K29" s="3"/>
      <c r="L29" s="3"/>
      <c r="M29" s="3"/>
      <c r="N29" s="3"/>
      <c r="O29" s="3"/>
      <c r="P29" s="3"/>
      <c r="Q29" s="3"/>
      <c r="R29" s="3"/>
      <c r="S29" s="3"/>
      <c r="T29" s="3"/>
    </row>
    <row r="30" spans="1:20" ht="18.75">
      <c r="A30" s="3"/>
      <c r="B30" s="3"/>
      <c r="C30" s="3"/>
      <c r="D30" s="3"/>
      <c r="E30" s="3"/>
      <c r="F30" s="3"/>
      <c r="G30" s="3"/>
      <c r="H30" s="3"/>
      <c r="I30" s="3"/>
      <c r="J30" s="3"/>
      <c r="K30" s="3"/>
      <c r="L30" s="3"/>
      <c r="M30" s="3"/>
      <c r="N30" s="3"/>
      <c r="O30" s="3"/>
      <c r="P30" s="3"/>
      <c r="Q30" s="3"/>
      <c r="R30" s="3"/>
      <c r="S30" s="3"/>
      <c r="T30" s="3"/>
    </row>
    <row r="31" spans="1:20" ht="18.75">
      <c r="A31" s="3"/>
      <c r="B31" s="3"/>
      <c r="C31" s="3"/>
      <c r="D31" s="3"/>
      <c r="E31" s="3"/>
      <c r="F31" s="3"/>
      <c r="G31" s="3"/>
      <c r="H31" s="3"/>
      <c r="I31" s="3"/>
      <c r="J31" s="3"/>
      <c r="K31" s="3"/>
      <c r="L31" s="3"/>
      <c r="M31" s="3"/>
      <c r="N31" s="3"/>
      <c r="O31" s="3"/>
      <c r="P31" s="3"/>
      <c r="Q31" s="3"/>
      <c r="R31" s="3"/>
      <c r="S31" s="3"/>
      <c r="T31" s="3"/>
    </row>
    <row r="32" spans="1:20" ht="22.5" customHeight="1">
      <c r="A32" s="3"/>
      <c r="B32" s="3"/>
      <c r="C32" s="3"/>
      <c r="D32" s="3"/>
      <c r="E32" s="3"/>
      <c r="F32" s="3"/>
      <c r="G32" s="3"/>
      <c r="H32" s="3"/>
      <c r="I32" s="3"/>
      <c r="J32" s="3"/>
      <c r="K32" s="3"/>
      <c r="L32" s="3"/>
      <c r="M32" s="3"/>
      <c r="N32" s="3"/>
      <c r="O32" s="3"/>
      <c r="P32" s="3"/>
      <c r="Q32" s="3"/>
      <c r="R32" s="3"/>
      <c r="S32" s="3"/>
      <c r="T32" s="3"/>
    </row>
    <row r="33" spans="1:20" ht="18.75">
      <c r="A33" s="3"/>
      <c r="B33" s="3"/>
      <c r="C33" s="3"/>
      <c r="D33" s="3"/>
      <c r="E33" s="3"/>
      <c r="F33" s="3"/>
      <c r="G33" s="3"/>
      <c r="H33" s="3"/>
      <c r="I33" s="3"/>
      <c r="J33" s="3"/>
      <c r="K33" s="3"/>
      <c r="L33" s="3"/>
      <c r="M33" s="3"/>
      <c r="N33" s="3"/>
      <c r="O33" s="3"/>
      <c r="P33" s="3"/>
      <c r="Q33" s="3"/>
      <c r="R33" s="3"/>
      <c r="S33" s="3"/>
      <c r="T33" s="3"/>
    </row>
    <row r="34" spans="1:20" ht="18.75">
      <c r="A34" s="3"/>
      <c r="B34" s="3"/>
      <c r="C34" s="3"/>
      <c r="D34" s="3"/>
      <c r="E34" s="3"/>
      <c r="F34" s="3"/>
      <c r="G34" s="3"/>
      <c r="H34" s="3"/>
      <c r="I34" s="3"/>
      <c r="J34" s="3"/>
      <c r="K34" s="3"/>
      <c r="L34" s="3"/>
      <c r="M34" s="3"/>
      <c r="N34" s="3"/>
      <c r="O34" s="3"/>
      <c r="P34" s="3"/>
      <c r="Q34" s="3"/>
      <c r="R34" s="3"/>
      <c r="S34" s="3"/>
      <c r="T34" s="3"/>
    </row>
    <row r="35" spans="1:20" ht="18.75">
      <c r="A35" s="3"/>
      <c r="B35" s="3"/>
      <c r="C35" s="3"/>
      <c r="D35" s="3"/>
      <c r="E35" s="3"/>
      <c r="F35" s="3"/>
      <c r="G35" s="3"/>
      <c r="H35" s="3"/>
      <c r="I35" s="3"/>
      <c r="J35" s="3"/>
      <c r="K35" s="3"/>
      <c r="L35" s="3"/>
      <c r="M35" s="3"/>
      <c r="N35" s="3"/>
      <c r="O35" s="3"/>
      <c r="P35" s="3"/>
      <c r="Q35" s="3"/>
      <c r="R35" s="3"/>
      <c r="S35" s="3"/>
      <c r="T35" s="3"/>
    </row>
    <row r="36" spans="1:20" ht="18.75">
      <c r="A36" s="3"/>
      <c r="B36" s="3"/>
      <c r="C36" s="3"/>
      <c r="D36" s="3"/>
      <c r="E36" s="3"/>
      <c r="F36" s="3"/>
      <c r="G36" s="3"/>
      <c r="H36" s="3"/>
      <c r="I36" s="3"/>
      <c r="J36" s="3"/>
      <c r="K36" s="3"/>
      <c r="L36" s="3"/>
      <c r="M36" s="3"/>
      <c r="N36" s="3"/>
      <c r="O36" s="3"/>
      <c r="P36" s="3"/>
      <c r="Q36" s="3"/>
      <c r="R36" s="3"/>
      <c r="S36" s="3"/>
      <c r="T36" s="3"/>
    </row>
  </sheetData>
  <sheetProtection/>
  <mergeCells count="31">
    <mergeCell ref="D8:D14"/>
    <mergeCell ref="E9:E14"/>
    <mergeCell ref="C8:C14"/>
    <mergeCell ref="M9:M14"/>
    <mergeCell ref="R9:R14"/>
    <mergeCell ref="N9:N14"/>
    <mergeCell ref="O8:O14"/>
    <mergeCell ref="I7:N7"/>
    <mergeCell ref="K9:K14"/>
    <mergeCell ref="J8:J14"/>
    <mergeCell ref="I8:I14"/>
    <mergeCell ref="R1:T1"/>
    <mergeCell ref="A4:T4"/>
    <mergeCell ref="F6:H6"/>
    <mergeCell ref="L6:N6"/>
    <mergeCell ref="P6:T6"/>
    <mergeCell ref="Q8:T8"/>
    <mergeCell ref="C7:H7"/>
    <mergeCell ref="B7:B14"/>
    <mergeCell ref="E8:H8"/>
    <mergeCell ref="G9:G14"/>
    <mergeCell ref="T9:T14"/>
    <mergeCell ref="O7:T7"/>
    <mergeCell ref="P8:P14"/>
    <mergeCell ref="K8:N8"/>
    <mergeCell ref="H9:H14"/>
    <mergeCell ref="A7:A14"/>
    <mergeCell ref="Q9:Q14"/>
    <mergeCell ref="S9:S14"/>
    <mergeCell ref="F9:F14"/>
    <mergeCell ref="L9:L14"/>
  </mergeCells>
  <printOptions horizontalCentered="1"/>
  <pageMargins left="0.1968503937007874" right="0.1968503937007874" top="0.5118110236220472" bottom="0.5118110236220472" header="0.31496062992125984" footer="0.31496062992125984"/>
  <pageSetup horizontalDpi="600" verticalDpi="600" orientation="landscape" paperSize="9" scale="70" r:id="rId1"/>
</worksheet>
</file>

<file path=xl/worksheets/sheet34.xml><?xml version="1.0" encoding="utf-8"?>
<worksheet xmlns="http://schemas.openxmlformats.org/spreadsheetml/2006/main" xmlns:r="http://schemas.openxmlformats.org/officeDocument/2006/relationships">
  <dimension ref="A1:U30"/>
  <sheetViews>
    <sheetView zoomScalePageLayoutView="0" workbookViewId="0" topLeftCell="A1">
      <selection activeCell="A1" sqref="A1:B1"/>
    </sheetView>
  </sheetViews>
  <sheetFormatPr defaultColWidth="10" defaultRowHeight="15"/>
  <cols>
    <col min="1" max="1" width="5" style="222" customWidth="1"/>
    <col min="2" max="2" width="22.69921875" style="222" customWidth="1"/>
    <col min="3" max="4" width="8.69921875" style="222" customWidth="1"/>
    <col min="5" max="5" width="9.69921875" style="222" customWidth="1"/>
    <col min="6" max="8" width="8.69921875" style="222" customWidth="1"/>
    <col min="9" max="9" width="9.69921875" style="222" customWidth="1"/>
    <col min="10" max="11" width="8.69921875" style="222" customWidth="1"/>
    <col min="12" max="12" width="9.69921875" style="222" customWidth="1"/>
    <col min="13" max="14" width="8.69921875" style="222" customWidth="1"/>
    <col min="15" max="15" width="9.69921875" style="222" customWidth="1"/>
    <col min="16" max="16" width="8.69921875" style="222" customWidth="1"/>
    <col min="17" max="16384" width="10" style="222" customWidth="1"/>
  </cols>
  <sheetData>
    <row r="1" spans="1:21" ht="21" customHeight="1">
      <c r="A1" s="214" t="s">
        <v>84</v>
      </c>
      <c r="B1" s="395"/>
      <c r="C1" s="395"/>
      <c r="D1" s="395"/>
      <c r="E1" s="395"/>
      <c r="F1" s="395"/>
      <c r="G1" s="395"/>
      <c r="H1" s="395"/>
      <c r="I1" s="221"/>
      <c r="J1" s="221"/>
      <c r="K1" s="221"/>
      <c r="L1" s="221"/>
      <c r="M1" s="395"/>
      <c r="N1" s="395"/>
      <c r="O1" s="395"/>
      <c r="P1" s="396"/>
      <c r="U1" s="396" t="s">
        <v>294</v>
      </c>
    </row>
    <row r="2" spans="1:16" ht="10.5" customHeight="1">
      <c r="A2" s="395"/>
      <c r="B2" s="395"/>
      <c r="C2" s="395"/>
      <c r="D2" s="395"/>
      <c r="E2" s="395"/>
      <c r="F2" s="395"/>
      <c r="G2" s="395"/>
      <c r="H2" s="395"/>
      <c r="I2" s="221"/>
      <c r="J2" s="221"/>
      <c r="K2" s="221"/>
      <c r="L2" s="221"/>
      <c r="M2" s="395"/>
      <c r="N2" s="395"/>
      <c r="O2" s="395"/>
      <c r="P2" s="395"/>
    </row>
    <row r="3" spans="1:21" ht="21" customHeight="1">
      <c r="A3" s="965" t="s">
        <v>295</v>
      </c>
      <c r="B3" s="965"/>
      <c r="C3" s="965"/>
      <c r="D3" s="965"/>
      <c r="E3" s="965"/>
      <c r="F3" s="965"/>
      <c r="G3" s="965"/>
      <c r="H3" s="965"/>
      <c r="I3" s="965"/>
      <c r="J3" s="965"/>
      <c r="K3" s="965"/>
      <c r="L3" s="965"/>
      <c r="M3" s="965"/>
      <c r="N3" s="965"/>
      <c r="O3" s="965"/>
      <c r="P3" s="965"/>
      <c r="Q3" s="965"/>
      <c r="R3" s="965"/>
      <c r="S3" s="965"/>
      <c r="T3" s="965"/>
      <c r="U3" s="965"/>
    </row>
    <row r="4" spans="1:21" ht="21" customHeight="1">
      <c r="A4" s="1090" t="s">
        <v>101</v>
      </c>
      <c r="B4" s="1090"/>
      <c r="C4" s="1090"/>
      <c r="D4" s="1090"/>
      <c r="E4" s="1090"/>
      <c r="F4" s="1090"/>
      <c r="G4" s="1090"/>
      <c r="H4" s="1090"/>
      <c r="I4" s="1090"/>
      <c r="J4" s="1090"/>
      <c r="K4" s="1090"/>
      <c r="L4" s="1090"/>
      <c r="M4" s="1090"/>
      <c r="N4" s="1090"/>
      <c r="O4" s="1090"/>
      <c r="P4" s="1090"/>
      <c r="Q4" s="1090"/>
      <c r="R4" s="1090"/>
      <c r="S4" s="1090"/>
      <c r="T4" s="1090"/>
      <c r="U4" s="1090"/>
    </row>
    <row r="5" spans="1:21" ht="19.5" customHeight="1">
      <c r="A5" s="224"/>
      <c r="B5" s="224"/>
      <c r="C5" s="224"/>
      <c r="D5" s="224"/>
      <c r="E5" s="224"/>
      <c r="F5" s="224"/>
      <c r="G5" s="225"/>
      <c r="H5" s="225"/>
      <c r="I5" s="225"/>
      <c r="J5" s="225"/>
      <c r="K5" s="225"/>
      <c r="L5" s="225"/>
      <c r="M5" s="224"/>
      <c r="N5" s="224"/>
      <c r="O5" s="224"/>
      <c r="P5" s="394"/>
      <c r="Q5" s="394"/>
      <c r="R5" s="394"/>
      <c r="S5" s="394"/>
      <c r="U5" s="394" t="s">
        <v>27</v>
      </c>
    </row>
    <row r="6" spans="1:21" ht="19.5" customHeight="1">
      <c r="A6" s="962" t="s">
        <v>81</v>
      </c>
      <c r="B6" s="1092" t="s">
        <v>36</v>
      </c>
      <c r="C6" s="1095" t="s">
        <v>35</v>
      </c>
      <c r="D6" s="1097"/>
      <c r="E6" s="1097"/>
      <c r="F6" s="1098"/>
      <c r="G6" s="1095" t="s">
        <v>73</v>
      </c>
      <c r="H6" s="1096"/>
      <c r="I6" s="1096"/>
      <c r="J6" s="1096"/>
      <c r="K6" s="1096"/>
      <c r="L6" s="1096"/>
      <c r="M6" s="1096"/>
      <c r="N6" s="1096"/>
      <c r="O6" s="1096"/>
      <c r="P6" s="1096"/>
      <c r="Q6" s="1096"/>
      <c r="R6" s="1095" t="s">
        <v>42</v>
      </c>
      <c r="S6" s="1097"/>
      <c r="T6" s="1097"/>
      <c r="U6" s="1098"/>
    </row>
    <row r="7" spans="1:21" ht="21.75" customHeight="1">
      <c r="A7" s="963"/>
      <c r="B7" s="1093"/>
      <c r="C7" s="962" t="s">
        <v>69</v>
      </c>
      <c r="D7" s="971" t="s">
        <v>74</v>
      </c>
      <c r="E7" s="972"/>
      <c r="F7" s="960" t="s">
        <v>29</v>
      </c>
      <c r="G7" s="962" t="s">
        <v>69</v>
      </c>
      <c r="H7" s="971" t="s">
        <v>74</v>
      </c>
      <c r="I7" s="972"/>
      <c r="J7" s="968" t="s">
        <v>236</v>
      </c>
      <c r="K7" s="969"/>
      <c r="L7" s="969"/>
      <c r="M7" s="969"/>
      <c r="N7" s="969"/>
      <c r="O7" s="969"/>
      <c r="P7" s="970"/>
      <c r="Q7" s="1092" t="s">
        <v>29</v>
      </c>
      <c r="R7" s="962" t="s">
        <v>69</v>
      </c>
      <c r="S7" s="971" t="s">
        <v>74</v>
      </c>
      <c r="T7" s="972"/>
      <c r="U7" s="960" t="s">
        <v>29</v>
      </c>
    </row>
    <row r="8" spans="1:21" ht="21.75" customHeight="1">
      <c r="A8" s="963"/>
      <c r="B8" s="1093"/>
      <c r="C8" s="963"/>
      <c r="D8" s="960" t="s">
        <v>237</v>
      </c>
      <c r="E8" s="960" t="s">
        <v>209</v>
      </c>
      <c r="F8" s="961"/>
      <c r="G8" s="963"/>
      <c r="H8" s="960" t="s">
        <v>237</v>
      </c>
      <c r="I8" s="960" t="s">
        <v>209</v>
      </c>
      <c r="J8" s="962" t="s">
        <v>69</v>
      </c>
      <c r="K8" s="957" t="s">
        <v>237</v>
      </c>
      <c r="L8" s="958"/>
      <c r="M8" s="959"/>
      <c r="N8" s="957" t="s">
        <v>209</v>
      </c>
      <c r="O8" s="958"/>
      <c r="P8" s="959"/>
      <c r="Q8" s="1093"/>
      <c r="R8" s="963"/>
      <c r="S8" s="960" t="s">
        <v>237</v>
      </c>
      <c r="T8" s="960" t="s">
        <v>209</v>
      </c>
      <c r="U8" s="961"/>
    </row>
    <row r="9" spans="1:21" ht="50.25" customHeight="1">
      <c r="A9" s="1091"/>
      <c r="B9" s="1094"/>
      <c r="C9" s="1091"/>
      <c r="D9" s="961"/>
      <c r="E9" s="961"/>
      <c r="F9" s="1099"/>
      <c r="G9" s="963"/>
      <c r="H9" s="961"/>
      <c r="I9" s="961"/>
      <c r="J9" s="963"/>
      <c r="K9" s="248" t="s">
        <v>69</v>
      </c>
      <c r="L9" s="247" t="s">
        <v>58</v>
      </c>
      <c r="M9" s="247" t="s">
        <v>59</v>
      </c>
      <c r="N9" s="248" t="s">
        <v>69</v>
      </c>
      <c r="O9" s="247" t="s">
        <v>58</v>
      </c>
      <c r="P9" s="247" t="s">
        <v>59</v>
      </c>
      <c r="Q9" s="1094"/>
      <c r="R9" s="1091"/>
      <c r="S9" s="961"/>
      <c r="T9" s="961"/>
      <c r="U9" s="1099"/>
    </row>
    <row r="10" spans="1:21" s="252" customFormat="1" ht="17.25" customHeight="1">
      <c r="A10" s="249" t="s">
        <v>0</v>
      </c>
      <c r="B10" s="250" t="s">
        <v>1</v>
      </c>
      <c r="C10" s="250">
        <v>1</v>
      </c>
      <c r="D10" s="250">
        <v>2</v>
      </c>
      <c r="E10" s="250">
        <v>3</v>
      </c>
      <c r="F10" s="250">
        <v>4</v>
      </c>
      <c r="G10" s="249" t="s">
        <v>82</v>
      </c>
      <c r="H10" s="249">
        <v>6</v>
      </c>
      <c r="I10" s="249">
        <v>7</v>
      </c>
      <c r="J10" s="249" t="s">
        <v>271</v>
      </c>
      <c r="K10" s="249" t="s">
        <v>205</v>
      </c>
      <c r="L10" s="249">
        <v>10</v>
      </c>
      <c r="M10" s="249">
        <v>11</v>
      </c>
      <c r="N10" s="249" t="s">
        <v>242</v>
      </c>
      <c r="O10" s="249">
        <v>13</v>
      </c>
      <c r="P10" s="249">
        <v>14</v>
      </c>
      <c r="Q10" s="251">
        <v>15</v>
      </c>
      <c r="R10" s="250" t="s">
        <v>272</v>
      </c>
      <c r="S10" s="250" t="s">
        <v>273</v>
      </c>
      <c r="T10" s="250" t="s">
        <v>274</v>
      </c>
      <c r="U10" s="250" t="s">
        <v>310</v>
      </c>
    </row>
    <row r="11" spans="1:21" s="225" customFormat="1" ht="27" customHeight="1">
      <c r="A11" s="233"/>
      <c r="B11" s="234" t="s">
        <v>28</v>
      </c>
      <c r="C11" s="234"/>
      <c r="D11" s="234"/>
      <c r="E11" s="234"/>
      <c r="F11" s="234"/>
      <c r="G11" s="235"/>
      <c r="H11" s="235"/>
      <c r="I11" s="235"/>
      <c r="J11" s="235"/>
      <c r="K11" s="235"/>
      <c r="L11" s="235"/>
      <c r="M11" s="235"/>
      <c r="N11" s="235"/>
      <c r="O11" s="235"/>
      <c r="P11" s="235"/>
      <c r="Q11" s="235"/>
      <c r="R11" s="234"/>
      <c r="S11" s="234"/>
      <c r="T11" s="234"/>
      <c r="U11" s="234"/>
    </row>
    <row r="12" spans="1:21" s="225" customFormat="1" ht="27" customHeight="1">
      <c r="A12" s="253" t="s">
        <v>5</v>
      </c>
      <c r="B12" s="254" t="s">
        <v>89</v>
      </c>
      <c r="C12" s="254"/>
      <c r="D12" s="254"/>
      <c r="E12" s="254"/>
      <c r="F12" s="254"/>
      <c r="G12" s="237"/>
      <c r="H12" s="237"/>
      <c r="I12" s="237"/>
      <c r="J12" s="237"/>
      <c r="K12" s="237"/>
      <c r="L12" s="237"/>
      <c r="M12" s="237"/>
      <c r="N12" s="237"/>
      <c r="O12" s="237"/>
      <c r="P12" s="237"/>
      <c r="Q12" s="237"/>
      <c r="R12" s="254"/>
      <c r="S12" s="254"/>
      <c r="T12" s="254"/>
      <c r="U12" s="254"/>
    </row>
    <row r="13" spans="1:21" s="225" customFormat="1" ht="27" customHeight="1">
      <c r="A13" s="236">
        <v>1</v>
      </c>
      <c r="B13" s="241" t="s">
        <v>189</v>
      </c>
      <c r="C13" s="241"/>
      <c r="D13" s="241"/>
      <c r="E13" s="241"/>
      <c r="F13" s="241"/>
      <c r="G13" s="237"/>
      <c r="H13" s="237"/>
      <c r="I13" s="237"/>
      <c r="J13" s="237"/>
      <c r="K13" s="237"/>
      <c r="L13" s="237"/>
      <c r="M13" s="237"/>
      <c r="N13" s="237"/>
      <c r="O13" s="237"/>
      <c r="P13" s="237"/>
      <c r="Q13" s="237"/>
      <c r="R13" s="241"/>
      <c r="S13" s="241"/>
      <c r="T13" s="241"/>
      <c r="U13" s="241"/>
    </row>
    <row r="14" spans="1:21" s="225" customFormat="1" ht="27" customHeight="1">
      <c r="A14" s="236">
        <v>2</v>
      </c>
      <c r="B14" s="241" t="s">
        <v>190</v>
      </c>
      <c r="C14" s="241"/>
      <c r="D14" s="241"/>
      <c r="E14" s="241"/>
      <c r="F14" s="241"/>
      <c r="G14" s="237"/>
      <c r="H14" s="237"/>
      <c r="I14" s="237"/>
      <c r="J14" s="237"/>
      <c r="K14" s="237"/>
      <c r="L14" s="237"/>
      <c r="M14" s="237"/>
      <c r="N14" s="237"/>
      <c r="O14" s="237"/>
      <c r="P14" s="237"/>
      <c r="Q14" s="237"/>
      <c r="R14" s="241"/>
      <c r="S14" s="241"/>
      <c r="T14" s="241"/>
      <c r="U14" s="241"/>
    </row>
    <row r="15" spans="1:21" s="225" customFormat="1" ht="27" customHeight="1">
      <c r="A15" s="236">
        <v>3</v>
      </c>
      <c r="B15" s="241" t="s">
        <v>224</v>
      </c>
      <c r="C15" s="241"/>
      <c r="D15" s="241"/>
      <c r="E15" s="241"/>
      <c r="F15" s="241"/>
      <c r="G15" s="237"/>
      <c r="H15" s="237"/>
      <c r="I15" s="237"/>
      <c r="J15" s="237"/>
      <c r="K15" s="237"/>
      <c r="L15" s="237"/>
      <c r="M15" s="237"/>
      <c r="N15" s="237"/>
      <c r="O15" s="237"/>
      <c r="P15" s="237"/>
      <c r="Q15" s="237"/>
      <c r="R15" s="241"/>
      <c r="S15" s="241"/>
      <c r="T15" s="241"/>
      <c r="U15" s="241"/>
    </row>
    <row r="16" spans="1:21" s="225" customFormat="1" ht="27" customHeight="1">
      <c r="A16" s="253" t="s">
        <v>6</v>
      </c>
      <c r="B16" s="254" t="s">
        <v>90</v>
      </c>
      <c r="C16" s="254"/>
      <c r="D16" s="254"/>
      <c r="E16" s="254"/>
      <c r="F16" s="254"/>
      <c r="G16" s="237"/>
      <c r="H16" s="237"/>
      <c r="I16" s="237"/>
      <c r="J16" s="237"/>
      <c r="K16" s="237"/>
      <c r="L16" s="237"/>
      <c r="M16" s="237"/>
      <c r="N16" s="237"/>
      <c r="O16" s="237"/>
      <c r="P16" s="237"/>
      <c r="Q16" s="237"/>
      <c r="R16" s="254"/>
      <c r="S16" s="254"/>
      <c r="T16" s="254"/>
      <c r="U16" s="254"/>
    </row>
    <row r="17" spans="1:21" s="225" customFormat="1" ht="27" customHeight="1">
      <c r="A17" s="156">
        <v>1</v>
      </c>
      <c r="B17" s="241" t="s">
        <v>65</v>
      </c>
      <c r="C17" s="241"/>
      <c r="D17" s="241"/>
      <c r="E17" s="241"/>
      <c r="F17" s="241"/>
      <c r="G17" s="237"/>
      <c r="H17" s="237"/>
      <c r="I17" s="237"/>
      <c r="J17" s="237"/>
      <c r="K17" s="237"/>
      <c r="L17" s="237"/>
      <c r="M17" s="237"/>
      <c r="N17" s="237"/>
      <c r="O17" s="237"/>
      <c r="P17" s="237"/>
      <c r="Q17" s="237"/>
      <c r="R17" s="241"/>
      <c r="S17" s="241"/>
      <c r="T17" s="241"/>
      <c r="U17" s="241"/>
    </row>
    <row r="18" spans="1:21" s="225" customFormat="1" ht="27" customHeight="1">
      <c r="A18" s="156">
        <f>A17+1</f>
        <v>2</v>
      </c>
      <c r="B18" s="241" t="s">
        <v>66</v>
      </c>
      <c r="C18" s="241"/>
      <c r="D18" s="241"/>
      <c r="E18" s="241"/>
      <c r="F18" s="241"/>
      <c r="G18" s="237"/>
      <c r="H18" s="237"/>
      <c r="I18" s="237"/>
      <c r="J18" s="237"/>
      <c r="K18" s="237"/>
      <c r="L18" s="237"/>
      <c r="M18" s="237"/>
      <c r="N18" s="237"/>
      <c r="O18" s="237"/>
      <c r="P18" s="237"/>
      <c r="Q18" s="237"/>
      <c r="R18" s="241"/>
      <c r="S18" s="241"/>
      <c r="T18" s="241"/>
      <c r="U18" s="241"/>
    </row>
    <row r="19" spans="1:21" s="225" customFormat="1" ht="27" customHeight="1">
      <c r="A19" s="156">
        <f>A18+1</f>
        <v>3</v>
      </c>
      <c r="B19" s="241" t="s">
        <v>67</v>
      </c>
      <c r="C19" s="241"/>
      <c r="D19" s="241"/>
      <c r="E19" s="241"/>
      <c r="F19" s="241"/>
      <c r="G19" s="237"/>
      <c r="H19" s="237"/>
      <c r="I19" s="237"/>
      <c r="J19" s="237"/>
      <c r="K19" s="237"/>
      <c r="L19" s="237"/>
      <c r="M19" s="237"/>
      <c r="N19" s="237"/>
      <c r="O19" s="237"/>
      <c r="P19" s="237"/>
      <c r="Q19" s="237"/>
      <c r="R19" s="241"/>
      <c r="S19" s="241"/>
      <c r="T19" s="241"/>
      <c r="U19" s="241"/>
    </row>
    <row r="20" spans="1:21" s="225" customFormat="1" ht="27" customHeight="1">
      <c r="A20" s="242" t="s">
        <v>29</v>
      </c>
      <c r="B20" s="243" t="s">
        <v>29</v>
      </c>
      <c r="C20" s="243"/>
      <c r="D20" s="243"/>
      <c r="E20" s="243"/>
      <c r="F20" s="243"/>
      <c r="G20" s="239"/>
      <c r="H20" s="239"/>
      <c r="I20" s="239"/>
      <c r="J20" s="239"/>
      <c r="K20" s="239"/>
      <c r="L20" s="239"/>
      <c r="M20" s="239"/>
      <c r="N20" s="239"/>
      <c r="O20" s="239"/>
      <c r="P20" s="239"/>
      <c r="Q20" s="239"/>
      <c r="R20" s="243"/>
      <c r="S20" s="243"/>
      <c r="T20" s="243"/>
      <c r="U20" s="243"/>
    </row>
    <row r="21" spans="1:16" ht="18.75">
      <c r="A21" s="225"/>
      <c r="B21" s="225"/>
      <c r="C21" s="225"/>
      <c r="D21" s="225"/>
      <c r="E21" s="225"/>
      <c r="F21" s="225"/>
      <c r="G21" s="225"/>
      <c r="H21" s="225"/>
      <c r="I21" s="225"/>
      <c r="J21" s="225"/>
      <c r="K21" s="225"/>
      <c r="L21" s="225"/>
      <c r="M21" s="225"/>
      <c r="N21" s="225"/>
      <c r="O21" s="225"/>
      <c r="P21" s="225"/>
    </row>
    <row r="22" spans="1:16" ht="18.75">
      <c r="A22" s="225"/>
      <c r="B22" s="225"/>
      <c r="C22" s="225"/>
      <c r="D22" s="225"/>
      <c r="E22" s="225"/>
      <c r="F22" s="225"/>
      <c r="G22" s="225"/>
      <c r="H22" s="225"/>
      <c r="I22" s="225"/>
      <c r="J22" s="225"/>
      <c r="K22" s="225"/>
      <c r="L22" s="225"/>
      <c r="M22" s="225"/>
      <c r="N22" s="225"/>
      <c r="O22" s="225"/>
      <c r="P22" s="225"/>
    </row>
    <row r="23" spans="1:16" ht="18.75">
      <c r="A23" s="225"/>
      <c r="B23" s="225"/>
      <c r="C23" s="225"/>
      <c r="D23" s="225"/>
      <c r="E23" s="225"/>
      <c r="F23" s="225"/>
      <c r="G23" s="225"/>
      <c r="H23" s="225"/>
      <c r="I23" s="225"/>
      <c r="J23" s="225"/>
      <c r="K23" s="225"/>
      <c r="L23" s="225"/>
      <c r="M23" s="225"/>
      <c r="N23" s="225"/>
      <c r="O23" s="225"/>
      <c r="P23" s="225"/>
    </row>
    <row r="24" spans="1:16" ht="18.75">
      <c r="A24" s="225"/>
      <c r="B24" s="225"/>
      <c r="C24" s="225"/>
      <c r="D24" s="225"/>
      <c r="E24" s="225"/>
      <c r="F24" s="225"/>
      <c r="G24" s="225"/>
      <c r="H24" s="225"/>
      <c r="I24" s="225"/>
      <c r="J24" s="225"/>
      <c r="K24" s="225"/>
      <c r="L24" s="225"/>
      <c r="M24" s="225"/>
      <c r="N24" s="225"/>
      <c r="O24" s="225"/>
      <c r="P24" s="225"/>
    </row>
    <row r="25" spans="1:16" ht="18.75">
      <c r="A25" s="225"/>
      <c r="B25" s="225"/>
      <c r="C25" s="225"/>
      <c r="D25" s="225"/>
      <c r="E25" s="225"/>
      <c r="F25" s="225"/>
      <c r="G25" s="225"/>
      <c r="H25" s="225"/>
      <c r="I25" s="225"/>
      <c r="J25" s="225"/>
      <c r="K25" s="225"/>
      <c r="L25" s="225"/>
      <c r="M25" s="225"/>
      <c r="N25" s="225"/>
      <c r="O25" s="225"/>
      <c r="P25" s="225"/>
    </row>
    <row r="26" spans="1:16" ht="22.5" customHeight="1">
      <c r="A26" s="225"/>
      <c r="B26" s="225"/>
      <c r="C26" s="225"/>
      <c r="D26" s="225"/>
      <c r="E26" s="225"/>
      <c r="F26" s="225"/>
      <c r="G26" s="225"/>
      <c r="H26" s="225"/>
      <c r="I26" s="225"/>
      <c r="J26" s="225"/>
      <c r="K26" s="225"/>
      <c r="L26" s="225"/>
      <c r="M26" s="225"/>
      <c r="N26" s="225"/>
      <c r="O26" s="225"/>
      <c r="P26" s="225"/>
    </row>
    <row r="27" spans="1:16" ht="18.75">
      <c r="A27" s="225"/>
      <c r="B27" s="225"/>
      <c r="C27" s="225"/>
      <c r="D27" s="225"/>
      <c r="E27" s="225"/>
      <c r="F27" s="225"/>
      <c r="G27" s="225"/>
      <c r="H27" s="225"/>
      <c r="I27" s="225"/>
      <c r="J27" s="225"/>
      <c r="K27" s="225"/>
      <c r="L27" s="225"/>
      <c r="M27" s="225"/>
      <c r="N27" s="225"/>
      <c r="O27" s="225"/>
      <c r="P27" s="225"/>
    </row>
    <row r="28" spans="1:16" ht="18.75">
      <c r="A28" s="225"/>
      <c r="B28" s="225"/>
      <c r="C28" s="225"/>
      <c r="D28" s="225"/>
      <c r="E28" s="225"/>
      <c r="F28" s="225"/>
      <c r="G28" s="225"/>
      <c r="H28" s="225"/>
      <c r="I28" s="225"/>
      <c r="J28" s="225"/>
      <c r="K28" s="225"/>
      <c r="L28" s="225"/>
      <c r="M28" s="225"/>
      <c r="N28" s="225"/>
      <c r="O28" s="225"/>
      <c r="P28" s="225"/>
    </row>
    <row r="29" spans="1:16" ht="18.75">
      <c r="A29" s="225"/>
      <c r="B29" s="225"/>
      <c r="C29" s="225"/>
      <c r="D29" s="225"/>
      <c r="E29" s="225"/>
      <c r="F29" s="225"/>
      <c r="G29" s="225"/>
      <c r="H29" s="225"/>
      <c r="I29" s="225"/>
      <c r="J29" s="225"/>
      <c r="K29" s="225"/>
      <c r="L29" s="225"/>
      <c r="M29" s="225"/>
      <c r="N29" s="225"/>
      <c r="O29" s="225"/>
      <c r="P29" s="225"/>
    </row>
    <row r="30" spans="1:16" ht="18.75">
      <c r="A30" s="225"/>
      <c r="B30" s="225"/>
      <c r="C30" s="225"/>
      <c r="D30" s="225"/>
      <c r="E30" s="225"/>
      <c r="F30" s="225"/>
      <c r="G30" s="225"/>
      <c r="H30" s="225"/>
      <c r="I30" s="225"/>
      <c r="J30" s="225"/>
      <c r="K30" s="225"/>
      <c r="L30" s="225"/>
      <c r="M30" s="225"/>
      <c r="N30" s="225"/>
      <c r="O30" s="225"/>
      <c r="P30" s="225"/>
    </row>
  </sheetData>
  <sheetProtection/>
  <mergeCells count="26">
    <mergeCell ref="I8:I9"/>
    <mergeCell ref="S8:S9"/>
    <mergeCell ref="E8:E9"/>
    <mergeCell ref="H8:H9"/>
    <mergeCell ref="K8:M8"/>
    <mergeCell ref="N8:P8"/>
    <mergeCell ref="S7:T7"/>
    <mergeCell ref="U7:U9"/>
    <mergeCell ref="C7:C9"/>
    <mergeCell ref="R7:R9"/>
    <mergeCell ref="F7:F9"/>
    <mergeCell ref="D8:D9"/>
    <mergeCell ref="J8:J9"/>
    <mergeCell ref="G7:G9"/>
    <mergeCell ref="J7:P7"/>
    <mergeCell ref="Q7:Q9"/>
    <mergeCell ref="A3:U3"/>
    <mergeCell ref="A4:U4"/>
    <mergeCell ref="D7:E7"/>
    <mergeCell ref="H7:I7"/>
    <mergeCell ref="A6:A9"/>
    <mergeCell ref="B6:B9"/>
    <mergeCell ref="G6:Q6"/>
    <mergeCell ref="C6:F6"/>
    <mergeCell ref="T8:T9"/>
    <mergeCell ref="R6:U6"/>
  </mergeCells>
  <printOptions horizontalCentered="1"/>
  <pageMargins left="0.1968503937007874" right="0.1968503937007874" top="0.4724409448818898" bottom="0.2362204724409449" header="0.15748031496062992" footer="0.15748031496062992"/>
  <pageSetup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dimension ref="A1:G115"/>
  <sheetViews>
    <sheetView zoomScalePageLayoutView="0" workbookViewId="0" topLeftCell="A1">
      <selection activeCell="I11" sqref="I11"/>
    </sheetView>
  </sheetViews>
  <sheetFormatPr defaultColWidth="8.796875" defaultRowHeight="15"/>
  <cols>
    <col min="1" max="1" width="7.296875" style="677" customWidth="1"/>
    <col min="2" max="2" width="52.8984375" style="677" customWidth="1"/>
    <col min="3" max="3" width="11" style="677" customWidth="1"/>
    <col min="4" max="4" width="10.69921875" style="677" customWidth="1"/>
    <col min="5" max="5" width="9.19921875" style="677" customWidth="1"/>
    <col min="6" max="16384" width="8.8984375" style="677" customWidth="1"/>
  </cols>
  <sheetData>
    <row r="1" spans="1:5" s="81" customFormat="1" ht="21" customHeight="1">
      <c r="A1" s="871" t="s">
        <v>387</v>
      </c>
      <c r="B1" s="854"/>
      <c r="C1" s="675"/>
      <c r="D1" s="872" t="s">
        <v>124</v>
      </c>
      <c r="E1" s="872"/>
    </row>
    <row r="2" spans="1:5" s="81" customFormat="1" ht="6" customHeight="1">
      <c r="A2" s="137"/>
      <c r="B2" s="137"/>
      <c r="C2" s="675"/>
      <c r="D2" s="675"/>
      <c r="E2" s="675"/>
    </row>
    <row r="3" spans="1:5" s="81" customFormat="1" ht="21" customHeight="1">
      <c r="A3" s="138" t="s">
        <v>575</v>
      </c>
      <c r="B3" s="142"/>
      <c r="C3" s="675"/>
      <c r="D3" s="675"/>
      <c r="E3" s="675"/>
    </row>
    <row r="4" spans="1:5" s="81" customFormat="1" ht="21" customHeight="1">
      <c r="A4" s="138" t="s">
        <v>653</v>
      </c>
      <c r="B4" s="142"/>
      <c r="C4" s="675"/>
      <c r="D4" s="675"/>
      <c r="E4" s="675"/>
    </row>
    <row r="5" spans="1:7" s="81" customFormat="1" ht="21" customHeight="1">
      <c r="A5" s="847" t="s">
        <v>100</v>
      </c>
      <c r="B5" s="847"/>
      <c r="C5" s="847"/>
      <c r="D5" s="847"/>
      <c r="E5" s="847"/>
      <c r="F5" s="676"/>
      <c r="G5" s="676"/>
    </row>
    <row r="6" spans="3:5" ht="21" customHeight="1">
      <c r="C6" s="678"/>
      <c r="D6" s="679" t="s">
        <v>576</v>
      </c>
      <c r="E6" s="678"/>
    </row>
    <row r="7" spans="1:5" ht="24.75" customHeight="1">
      <c r="A7" s="873" t="s">
        <v>518</v>
      </c>
      <c r="B7" s="873" t="s">
        <v>519</v>
      </c>
      <c r="C7" s="875" t="s">
        <v>520</v>
      </c>
      <c r="D7" s="877" t="s">
        <v>521</v>
      </c>
      <c r="E7" s="878"/>
    </row>
    <row r="8" spans="1:5" ht="25.5" customHeight="1">
      <c r="A8" s="874"/>
      <c r="B8" s="874"/>
      <c r="C8" s="876"/>
      <c r="D8" s="596" t="s">
        <v>522</v>
      </c>
      <c r="E8" s="597" t="s">
        <v>523</v>
      </c>
    </row>
    <row r="9" spans="1:5" ht="16.5" customHeight="1">
      <c r="A9" s="598" t="s">
        <v>0</v>
      </c>
      <c r="B9" s="598" t="s">
        <v>1</v>
      </c>
      <c r="C9" s="599" t="s">
        <v>33</v>
      </c>
      <c r="D9" s="599">
        <v>2</v>
      </c>
      <c r="E9" s="599">
        <v>3</v>
      </c>
    </row>
    <row r="10" spans="1:5" ht="25.5" customHeight="1">
      <c r="A10" s="600"/>
      <c r="B10" s="601" t="s">
        <v>524</v>
      </c>
      <c r="C10" s="602">
        <f>C11+C76</f>
        <v>808639921000</v>
      </c>
      <c r="D10" s="602">
        <f>D11+D76</f>
        <v>724431221000</v>
      </c>
      <c r="E10" s="602">
        <f>E11+E76</f>
        <v>84208700000</v>
      </c>
    </row>
    <row r="11" spans="1:5" ht="21" customHeight="1">
      <c r="A11" s="603" t="s">
        <v>0</v>
      </c>
      <c r="B11" s="604" t="s">
        <v>525</v>
      </c>
      <c r="C11" s="605">
        <f>C12+C23+C75</f>
        <v>797903921000</v>
      </c>
      <c r="D11" s="605">
        <f>D12+D23+D75</f>
        <v>714470221000</v>
      </c>
      <c r="E11" s="605">
        <f>E12+E23+E75</f>
        <v>83433700000</v>
      </c>
    </row>
    <row r="12" spans="1:5" ht="20.25" customHeight="1">
      <c r="A12" s="150" t="s">
        <v>5</v>
      </c>
      <c r="B12" s="606" t="s">
        <v>40</v>
      </c>
      <c r="C12" s="605">
        <f>C13+C17</f>
        <v>236150000000</v>
      </c>
      <c r="D12" s="605">
        <f>D13+D17</f>
        <v>236150000000</v>
      </c>
      <c r="E12" s="605"/>
    </row>
    <row r="13" spans="1:5" ht="18.75" customHeight="1">
      <c r="A13" s="150">
        <v>1</v>
      </c>
      <c r="B13" s="606" t="s">
        <v>598</v>
      </c>
      <c r="C13" s="605">
        <f>SUM(C14:C16)</f>
        <v>191900000000</v>
      </c>
      <c r="D13" s="605">
        <f>SUM(D14:D16)</f>
        <v>191900000000</v>
      </c>
      <c r="E13" s="605"/>
    </row>
    <row r="14" spans="1:5" ht="18.75" customHeight="1">
      <c r="A14" s="607" t="s">
        <v>262</v>
      </c>
      <c r="B14" s="80" t="s">
        <v>526</v>
      </c>
      <c r="C14" s="608">
        <f>D14+E14</f>
        <v>86900000000</v>
      </c>
      <c r="D14" s="608">
        <v>86900000000</v>
      </c>
      <c r="E14" s="608"/>
    </row>
    <row r="15" spans="1:5" ht="18.75" customHeight="1">
      <c r="A15" s="607" t="s">
        <v>265</v>
      </c>
      <c r="B15" s="80" t="s">
        <v>418</v>
      </c>
      <c r="C15" s="608">
        <f>D15+E15</f>
        <v>101000000000</v>
      </c>
      <c r="D15" s="608">
        <v>101000000000</v>
      </c>
      <c r="E15" s="608"/>
    </row>
    <row r="16" spans="1:5" ht="18.75" customHeight="1">
      <c r="A16" s="607" t="s">
        <v>532</v>
      </c>
      <c r="B16" s="80" t="s">
        <v>515</v>
      </c>
      <c r="C16" s="608">
        <f>D16+E16</f>
        <v>4000000000</v>
      </c>
      <c r="D16" s="608">
        <v>4000000000</v>
      </c>
      <c r="E16" s="608"/>
    </row>
    <row r="17" spans="1:5" ht="18.75" customHeight="1">
      <c r="A17" s="746">
        <v>2</v>
      </c>
      <c r="B17" s="164" t="s">
        <v>558</v>
      </c>
      <c r="C17" s="605">
        <f>C18+C21</f>
        <v>44250000000</v>
      </c>
      <c r="D17" s="605">
        <f>D18+D21</f>
        <v>44250000000</v>
      </c>
      <c r="E17" s="605"/>
    </row>
    <row r="18" spans="1:5" ht="18.75" customHeight="1">
      <c r="A18" s="607"/>
      <c r="B18" s="606" t="s">
        <v>599</v>
      </c>
      <c r="C18" s="605">
        <f>D18+E18</f>
        <v>44250000000</v>
      </c>
      <c r="D18" s="605">
        <f>SUM(D19:D20)</f>
        <v>44250000000</v>
      </c>
      <c r="E18" s="608"/>
    </row>
    <row r="19" spans="1:5" ht="18.75" customHeight="1">
      <c r="A19" s="607"/>
      <c r="B19" s="768" t="s">
        <v>600</v>
      </c>
      <c r="C19" s="608">
        <f>D19+E19</f>
        <v>14250000000</v>
      </c>
      <c r="D19" s="608">
        <v>14250000000</v>
      </c>
      <c r="E19" s="608"/>
    </row>
    <row r="20" spans="1:5" ht="18.75" customHeight="1">
      <c r="A20" s="607"/>
      <c r="B20" s="768" t="s">
        <v>601</v>
      </c>
      <c r="C20" s="608">
        <f>D20+E20</f>
        <v>30000000000</v>
      </c>
      <c r="D20" s="608">
        <v>30000000000</v>
      </c>
      <c r="E20" s="608"/>
    </row>
    <row r="21" spans="1:5" ht="18.75" customHeight="1">
      <c r="A21" s="607" t="s">
        <v>265</v>
      </c>
      <c r="B21" s="606" t="s">
        <v>602</v>
      </c>
      <c r="C21" s="605">
        <f>C22</f>
        <v>0</v>
      </c>
      <c r="D21" s="605">
        <f>D22</f>
        <v>0</v>
      </c>
      <c r="E21" s="608"/>
    </row>
    <row r="22" spans="1:5" ht="18.75" customHeight="1">
      <c r="A22" s="607"/>
      <c r="B22" s="768" t="s">
        <v>603</v>
      </c>
      <c r="C22" s="608">
        <f>D22+E22</f>
        <v>0</v>
      </c>
      <c r="D22" s="608"/>
      <c r="E22" s="608"/>
    </row>
    <row r="23" spans="1:5" ht="18.75" customHeight="1">
      <c r="A23" s="150" t="s">
        <v>6</v>
      </c>
      <c r="B23" s="606" t="s">
        <v>527</v>
      </c>
      <c r="C23" s="605">
        <f>C24+C37+C40+C47+C49+C50+C52+C59+C64+C67+C68+C53+C70+C51+C71</f>
        <v>546678842580</v>
      </c>
      <c r="D23" s="605">
        <f>D24+D37+D40+D47+D49+D50+D52+D59+D64+D67+D68+D53+D70+D51+D71</f>
        <v>464881094580</v>
      </c>
      <c r="E23" s="605">
        <f>E24+E37+E40+E47+E49+E50+E52+E59+E64+E67+E68+E53+E70+E51+E71</f>
        <v>81797748000</v>
      </c>
    </row>
    <row r="24" spans="1:5" ht="18.75" customHeight="1">
      <c r="A24" s="609">
        <v>1</v>
      </c>
      <c r="B24" s="606" t="s">
        <v>404</v>
      </c>
      <c r="C24" s="605">
        <f>D24+E24</f>
        <v>79880865000</v>
      </c>
      <c r="D24" s="605">
        <f>D25+D28+D29+D31+D30</f>
        <v>76028922000</v>
      </c>
      <c r="E24" s="605">
        <f>E36+E25</f>
        <v>3851943000</v>
      </c>
    </row>
    <row r="25" spans="1:5" ht="18.75" customHeight="1">
      <c r="A25" s="156" t="s">
        <v>262</v>
      </c>
      <c r="B25" s="535" t="s">
        <v>528</v>
      </c>
      <c r="C25" s="608">
        <f>D25+E25</f>
        <v>7583652000</v>
      </c>
      <c r="D25" s="608">
        <f>D26+D27</f>
        <v>7583652000</v>
      </c>
      <c r="E25" s="608">
        <f>E26+E27</f>
        <v>0</v>
      </c>
    </row>
    <row r="26" spans="1:5" ht="18.75" customHeight="1">
      <c r="A26" s="156"/>
      <c r="B26" s="610" t="s">
        <v>529</v>
      </c>
      <c r="C26" s="608">
        <f aca="true" t="shared" si="0" ref="C26:C36">D26+E26</f>
        <v>7000000000</v>
      </c>
      <c r="D26" s="530">
        <v>7000000000</v>
      </c>
      <c r="E26" s="608"/>
    </row>
    <row r="27" spans="1:5" ht="18.75" customHeight="1">
      <c r="A27" s="175"/>
      <c r="B27" s="534" t="s">
        <v>530</v>
      </c>
      <c r="C27" s="608">
        <f t="shared" si="0"/>
        <v>583652000</v>
      </c>
      <c r="D27" s="530">
        <v>583652000</v>
      </c>
      <c r="E27" s="530"/>
    </row>
    <row r="28" spans="1:5" ht="18.75" customHeight="1">
      <c r="A28" s="156" t="s">
        <v>265</v>
      </c>
      <c r="B28" s="535" t="s">
        <v>531</v>
      </c>
      <c r="C28" s="608">
        <f t="shared" si="0"/>
        <v>39857732000</v>
      </c>
      <c r="D28" s="530">
        <f>39857732000</f>
        <v>39857732000</v>
      </c>
      <c r="E28" s="608"/>
    </row>
    <row r="29" spans="1:5" ht="18.75" customHeight="1">
      <c r="A29" s="156" t="s">
        <v>422</v>
      </c>
      <c r="B29" s="80" t="s">
        <v>604</v>
      </c>
      <c r="C29" s="608">
        <f t="shared" si="0"/>
        <v>500000000</v>
      </c>
      <c r="D29" s="608">
        <v>500000000</v>
      </c>
      <c r="E29" s="608"/>
    </row>
    <row r="30" spans="1:5" ht="18.75" customHeight="1">
      <c r="A30" s="156" t="s">
        <v>532</v>
      </c>
      <c r="B30" s="80" t="s">
        <v>605</v>
      </c>
      <c r="C30" s="608">
        <f t="shared" si="0"/>
        <v>1291000000</v>
      </c>
      <c r="D30" s="608">
        <v>1291000000</v>
      </c>
      <c r="E30" s="608"/>
    </row>
    <row r="31" spans="1:5" ht="20.25" customHeight="1">
      <c r="A31" s="156" t="s">
        <v>533</v>
      </c>
      <c r="B31" s="535" t="s">
        <v>534</v>
      </c>
      <c r="C31" s="608">
        <f t="shared" si="0"/>
        <v>26796538000</v>
      </c>
      <c r="D31" s="611">
        <f>SUM(D32:D35)</f>
        <v>26796538000</v>
      </c>
      <c r="E31" s="612"/>
    </row>
    <row r="32" spans="1:5" ht="20.25" customHeight="1">
      <c r="A32" s="156"/>
      <c r="B32" s="534" t="s">
        <v>535</v>
      </c>
      <c r="C32" s="608">
        <f t="shared" si="0"/>
        <v>1489276000</v>
      </c>
      <c r="D32" s="530">
        <v>1489276000</v>
      </c>
      <c r="E32" s="608"/>
    </row>
    <row r="33" spans="1:5" ht="26.25" customHeight="1">
      <c r="A33" s="156"/>
      <c r="B33" s="613" t="s">
        <v>536</v>
      </c>
      <c r="C33" s="608">
        <f t="shared" si="0"/>
        <v>389000000</v>
      </c>
      <c r="D33" s="530">
        <v>389000000</v>
      </c>
      <c r="E33" s="608"/>
    </row>
    <row r="34" spans="1:5" ht="18.75" customHeight="1">
      <c r="A34" s="156"/>
      <c r="B34" s="613" t="s">
        <v>537</v>
      </c>
      <c r="C34" s="608">
        <f t="shared" si="0"/>
        <v>24000000000</v>
      </c>
      <c r="D34" s="530">
        <v>24000000000</v>
      </c>
      <c r="E34" s="608"/>
    </row>
    <row r="35" spans="1:5" ht="18.75" customHeight="1">
      <c r="A35" s="156"/>
      <c r="B35" s="534" t="s">
        <v>577</v>
      </c>
      <c r="C35" s="608">
        <f t="shared" si="0"/>
        <v>918262000</v>
      </c>
      <c r="D35" s="608">
        <v>918262000</v>
      </c>
      <c r="E35" s="608"/>
    </row>
    <row r="36" spans="1:5" ht="18.75" customHeight="1">
      <c r="A36" s="156" t="s">
        <v>606</v>
      </c>
      <c r="B36" s="286" t="s">
        <v>538</v>
      </c>
      <c r="C36" s="608">
        <f t="shared" si="0"/>
        <v>3851943000</v>
      </c>
      <c r="D36" s="608"/>
      <c r="E36" s="608">
        <v>3851943000</v>
      </c>
    </row>
    <row r="37" spans="1:5" ht="23.25" customHeight="1">
      <c r="A37" s="609">
        <v>2</v>
      </c>
      <c r="B37" s="606" t="s">
        <v>539</v>
      </c>
      <c r="C37" s="605">
        <f>D37+E37</f>
        <v>36237278000</v>
      </c>
      <c r="D37" s="605">
        <f>D38+D39</f>
        <v>35737278000</v>
      </c>
      <c r="E37" s="605">
        <v>500000000</v>
      </c>
    </row>
    <row r="38" spans="1:5" ht="95.25" customHeight="1">
      <c r="A38" s="747" t="s">
        <v>262</v>
      </c>
      <c r="B38" s="682" t="s">
        <v>607</v>
      </c>
      <c r="C38" s="683">
        <f>D38</f>
        <v>1000000000</v>
      </c>
      <c r="D38" s="683">
        <v>1000000000</v>
      </c>
      <c r="E38" s="605"/>
    </row>
    <row r="39" spans="1:5" ht="30" customHeight="1">
      <c r="A39" s="748" t="s">
        <v>265</v>
      </c>
      <c r="B39" s="682" t="s">
        <v>608</v>
      </c>
      <c r="C39" s="749">
        <f>D39</f>
        <v>34737278000</v>
      </c>
      <c r="D39" s="683">
        <f>47614334000-12877056000</f>
        <v>34737278000</v>
      </c>
      <c r="E39" s="605"/>
    </row>
    <row r="40" spans="1:5" ht="18.75" customHeight="1">
      <c r="A40" s="609">
        <v>3</v>
      </c>
      <c r="B40" s="606" t="s">
        <v>540</v>
      </c>
      <c r="C40" s="605">
        <f>D40+E40</f>
        <v>263197350000</v>
      </c>
      <c r="D40" s="605">
        <f>D41+D44</f>
        <v>263197350000</v>
      </c>
      <c r="E40" s="614"/>
    </row>
    <row r="41" spans="1:5" s="680" customFormat="1" ht="18.75" customHeight="1">
      <c r="A41" s="607" t="s">
        <v>262</v>
      </c>
      <c r="B41" s="535" t="s">
        <v>609</v>
      </c>
      <c r="C41" s="608">
        <f aca="true" t="shared" si="1" ref="C41:C46">D41+E41</f>
        <v>261055000000</v>
      </c>
      <c r="D41" s="608">
        <f>SUM(D42:D43)</f>
        <v>261055000000</v>
      </c>
      <c r="E41" s="608"/>
    </row>
    <row r="42" spans="1:5" s="680" customFormat="1" ht="18.75" customHeight="1">
      <c r="A42" s="685"/>
      <c r="B42" s="534" t="s">
        <v>578</v>
      </c>
      <c r="C42" s="608">
        <f t="shared" si="1"/>
        <v>254055000000</v>
      </c>
      <c r="D42" s="530">
        <v>254055000000</v>
      </c>
      <c r="E42" s="530"/>
    </row>
    <row r="43" spans="1:5" ht="58.5" customHeight="1">
      <c r="A43" s="685"/>
      <c r="B43" s="682" t="s">
        <v>654</v>
      </c>
      <c r="C43" s="683">
        <f t="shared" si="1"/>
        <v>7000000000</v>
      </c>
      <c r="D43" s="683">
        <v>7000000000</v>
      </c>
      <c r="E43" s="530"/>
    </row>
    <row r="44" spans="1:5" ht="36" customHeight="1">
      <c r="A44" s="607" t="s">
        <v>265</v>
      </c>
      <c r="B44" s="750" t="s">
        <v>610</v>
      </c>
      <c r="C44" s="749">
        <f t="shared" si="1"/>
        <v>2142350000</v>
      </c>
      <c r="D44" s="749">
        <f>D46+D45</f>
        <v>2142350000</v>
      </c>
      <c r="E44" s="615"/>
    </row>
    <row r="45" spans="1:5" ht="21.75" customHeight="1">
      <c r="A45" s="607"/>
      <c r="B45" s="656" t="s">
        <v>611</v>
      </c>
      <c r="C45" s="530">
        <f>D45</f>
        <v>757064000</v>
      </c>
      <c r="D45" s="530">
        <v>757064000</v>
      </c>
      <c r="E45" s="615"/>
    </row>
    <row r="46" spans="1:5" ht="18.75" customHeight="1">
      <c r="A46" s="171"/>
      <c r="B46" s="534" t="s">
        <v>655</v>
      </c>
      <c r="C46" s="608">
        <f t="shared" si="1"/>
        <v>1385286000</v>
      </c>
      <c r="D46" s="530">
        <v>1385286000</v>
      </c>
      <c r="E46" s="616"/>
    </row>
    <row r="47" spans="1:5" s="680" customFormat="1" ht="18.75" customHeight="1">
      <c r="A47" s="150">
        <v>4</v>
      </c>
      <c r="B47" s="606" t="s">
        <v>541</v>
      </c>
      <c r="C47" s="605">
        <f>D47+E47</f>
        <v>5139288000</v>
      </c>
      <c r="D47" s="605">
        <f>SUM(D48:D48)</f>
        <v>5139288000</v>
      </c>
      <c r="E47" s="605"/>
    </row>
    <row r="48" spans="1:5" s="680" customFormat="1" ht="18.75" customHeight="1">
      <c r="A48" s="175"/>
      <c r="B48" s="534" t="s">
        <v>542</v>
      </c>
      <c r="C48" s="530">
        <f>D48</f>
        <v>5139288000</v>
      </c>
      <c r="D48" s="530">
        <v>5139288000</v>
      </c>
      <c r="E48" s="530"/>
    </row>
    <row r="49" spans="1:5" s="680" customFormat="1" ht="20.25" customHeight="1">
      <c r="A49" s="609">
        <v>5</v>
      </c>
      <c r="B49" s="606" t="s">
        <v>543</v>
      </c>
      <c r="C49" s="605">
        <f>D49+E49</f>
        <v>130000000</v>
      </c>
      <c r="D49" s="605">
        <v>130000000</v>
      </c>
      <c r="E49" s="605"/>
    </row>
    <row r="50" spans="1:5" s="680" customFormat="1" ht="21" customHeight="1">
      <c r="A50" s="609">
        <v>6</v>
      </c>
      <c r="B50" s="606" t="s">
        <v>544</v>
      </c>
      <c r="C50" s="605">
        <f>D50+E50</f>
        <v>3928643000</v>
      </c>
      <c r="D50" s="605">
        <v>1543083000</v>
      </c>
      <c r="E50" s="605">
        <v>2385560000</v>
      </c>
    </row>
    <row r="51" spans="1:5" s="680" customFormat="1" ht="21.75" customHeight="1">
      <c r="A51" s="609">
        <v>7</v>
      </c>
      <c r="B51" s="606" t="s">
        <v>486</v>
      </c>
      <c r="C51" s="605">
        <f>D51+E51</f>
        <v>1028722000</v>
      </c>
      <c r="D51" s="605">
        <v>1028722000</v>
      </c>
      <c r="E51" s="605"/>
    </row>
    <row r="52" spans="1:5" s="680" customFormat="1" ht="21" customHeight="1">
      <c r="A52" s="609">
        <v>8</v>
      </c>
      <c r="B52" s="164" t="s">
        <v>545</v>
      </c>
      <c r="C52" s="605">
        <f>D52+E52</f>
        <v>1084911000</v>
      </c>
      <c r="D52" s="605">
        <v>900911000</v>
      </c>
      <c r="E52" s="605">
        <v>184000000</v>
      </c>
    </row>
    <row r="53" spans="1:5" ht="18.75" customHeight="1">
      <c r="A53" s="609">
        <v>9</v>
      </c>
      <c r="B53" s="617" t="s">
        <v>463</v>
      </c>
      <c r="C53" s="605">
        <f aca="true" t="shared" si="2" ref="C53:C67">D53+E53</f>
        <v>22663708367</v>
      </c>
      <c r="D53" s="605">
        <f>SUM(D54:D58)</f>
        <v>21572639367</v>
      </c>
      <c r="E53" s="605">
        <f>SUM(E54:E58)</f>
        <v>1091069000</v>
      </c>
    </row>
    <row r="54" spans="1:5" ht="18.75" customHeight="1">
      <c r="A54" s="609"/>
      <c r="B54" s="533" t="s">
        <v>546</v>
      </c>
      <c r="C54" s="608">
        <f t="shared" si="2"/>
        <v>21850712367</v>
      </c>
      <c r="D54" s="618">
        <f>35788000000-15512000000-59042633+642686000-100000000</f>
        <v>20759643367</v>
      </c>
      <c r="E54" s="608">
        <v>1091069000</v>
      </c>
    </row>
    <row r="55" spans="1:5" ht="18.75" customHeight="1">
      <c r="A55" s="609"/>
      <c r="B55" s="286" t="s">
        <v>465</v>
      </c>
      <c r="C55" s="608">
        <f t="shared" si="2"/>
        <v>0</v>
      </c>
      <c r="D55" s="608"/>
      <c r="E55" s="605"/>
    </row>
    <row r="56" spans="1:5" ht="18.75" customHeight="1">
      <c r="A56" s="609"/>
      <c r="B56" s="751" t="s">
        <v>547</v>
      </c>
      <c r="C56" s="608">
        <f t="shared" si="2"/>
        <v>800000000</v>
      </c>
      <c r="D56" s="608">
        <v>800000000</v>
      </c>
      <c r="E56" s="608"/>
    </row>
    <row r="57" spans="1:5" ht="18.75" customHeight="1">
      <c r="A57" s="609"/>
      <c r="B57" s="768" t="s">
        <v>612</v>
      </c>
      <c r="C57" s="608">
        <f t="shared" si="2"/>
        <v>0</v>
      </c>
      <c r="D57" s="608"/>
      <c r="E57" s="608"/>
    </row>
    <row r="58" spans="1:5" ht="18.75" customHeight="1">
      <c r="A58" s="609"/>
      <c r="B58" s="752" t="s">
        <v>579</v>
      </c>
      <c r="C58" s="608">
        <f t="shared" si="2"/>
        <v>12996000</v>
      </c>
      <c r="D58" s="608">
        <v>12996000</v>
      </c>
      <c r="E58" s="608"/>
    </row>
    <row r="59" spans="1:5" ht="18.75" customHeight="1">
      <c r="A59" s="609">
        <v>10</v>
      </c>
      <c r="B59" s="606" t="s">
        <v>408</v>
      </c>
      <c r="C59" s="605">
        <f t="shared" si="2"/>
        <v>89877116000</v>
      </c>
      <c r="D59" s="620">
        <f>SUM(D60:D63)</f>
        <v>43581229000</v>
      </c>
      <c r="E59" s="620">
        <f>SUM(E60:E63)</f>
        <v>46295887000</v>
      </c>
    </row>
    <row r="60" spans="1:5" ht="15.75" customHeight="1">
      <c r="A60" s="607"/>
      <c r="B60" s="535" t="s">
        <v>548</v>
      </c>
      <c r="C60" s="608">
        <f t="shared" si="2"/>
        <v>69964737000</v>
      </c>
      <c r="D60" s="608">
        <v>23668850000</v>
      </c>
      <c r="E60" s="608">
        <v>46295887000</v>
      </c>
    </row>
    <row r="61" spans="1:5" s="681" customFormat="1" ht="22.5" customHeight="1">
      <c r="A61" s="621"/>
      <c r="B61" s="535" t="s">
        <v>549</v>
      </c>
      <c r="C61" s="608">
        <f t="shared" si="2"/>
        <v>12508967000</v>
      </c>
      <c r="D61" s="608">
        <v>12508967000</v>
      </c>
      <c r="E61" s="608"/>
    </row>
    <row r="62" spans="1:5" s="681" customFormat="1" ht="18" customHeight="1">
      <c r="A62" s="607"/>
      <c r="B62" s="535" t="s">
        <v>550</v>
      </c>
      <c r="C62" s="608">
        <f t="shared" si="2"/>
        <v>4882064000</v>
      </c>
      <c r="D62" s="608">
        <v>4882064000</v>
      </c>
      <c r="E62" s="608"/>
    </row>
    <row r="63" spans="1:5" s="681" customFormat="1" ht="24.75" customHeight="1">
      <c r="A63" s="607"/>
      <c r="B63" s="535" t="s">
        <v>551</v>
      </c>
      <c r="C63" s="608">
        <f t="shared" si="2"/>
        <v>2521348000</v>
      </c>
      <c r="D63" s="608">
        <v>2521348000</v>
      </c>
      <c r="E63" s="608"/>
    </row>
    <row r="64" spans="1:5" s="681" customFormat="1" ht="19.5" customHeight="1">
      <c r="A64" s="609">
        <v>11</v>
      </c>
      <c r="B64" s="606" t="s">
        <v>552</v>
      </c>
      <c r="C64" s="605">
        <f t="shared" si="2"/>
        <v>40007067000</v>
      </c>
      <c r="D64" s="605">
        <f>D65+D66</f>
        <v>12924732000</v>
      </c>
      <c r="E64" s="605">
        <f>E65+E66</f>
        <v>27082335000</v>
      </c>
    </row>
    <row r="65" spans="1:5" s="681" customFormat="1" ht="19.5" customHeight="1">
      <c r="A65" s="609"/>
      <c r="B65" s="535" t="s">
        <v>553</v>
      </c>
      <c r="C65" s="608">
        <f t="shared" si="2"/>
        <v>19017611000</v>
      </c>
      <c r="D65" s="608">
        <v>8362732000</v>
      </c>
      <c r="E65" s="608">
        <v>10654879000</v>
      </c>
    </row>
    <row r="66" spans="1:5" ht="18.75" customHeight="1">
      <c r="A66" s="609"/>
      <c r="B66" s="80" t="s">
        <v>554</v>
      </c>
      <c r="C66" s="608">
        <f t="shared" si="2"/>
        <v>20989456000</v>
      </c>
      <c r="D66" s="608">
        <v>4562000000</v>
      </c>
      <c r="E66" s="608">
        <v>16427456000</v>
      </c>
    </row>
    <row r="67" spans="1:5" ht="22.5" customHeight="1">
      <c r="A67" s="609">
        <v>12</v>
      </c>
      <c r="B67" s="606" t="s">
        <v>555</v>
      </c>
      <c r="C67" s="605">
        <f t="shared" si="2"/>
        <v>2733894213</v>
      </c>
      <c r="D67" s="605">
        <v>2326940213</v>
      </c>
      <c r="E67" s="605">
        <v>406954000</v>
      </c>
    </row>
    <row r="68" spans="1:5" ht="24" customHeight="1" hidden="1">
      <c r="A68" s="609">
        <v>13</v>
      </c>
      <c r="B68" s="606" t="s">
        <v>556</v>
      </c>
      <c r="C68" s="605">
        <f>C69</f>
        <v>0</v>
      </c>
      <c r="D68" s="605">
        <f>D69</f>
        <v>0</v>
      </c>
      <c r="E68" s="605">
        <f>SUM(E69:E69)</f>
        <v>0</v>
      </c>
    </row>
    <row r="69" spans="1:5" ht="36.75" customHeight="1" hidden="1">
      <c r="A69" s="609"/>
      <c r="B69" s="622" t="s">
        <v>613</v>
      </c>
      <c r="C69" s="618">
        <f>D69+E69</f>
        <v>0</v>
      </c>
      <c r="D69" s="618"/>
      <c r="E69" s="618"/>
    </row>
    <row r="70" spans="1:5" ht="18.75" customHeight="1">
      <c r="A70" s="609">
        <v>13</v>
      </c>
      <c r="B70" s="686" t="s">
        <v>580</v>
      </c>
      <c r="C70" s="605">
        <f>D70+E70</f>
        <v>770000000</v>
      </c>
      <c r="D70" s="605">
        <v>770000000</v>
      </c>
      <c r="E70" s="605"/>
    </row>
    <row r="71" spans="1:5" ht="55.5" customHeight="1" hidden="1">
      <c r="A71" s="687">
        <v>15</v>
      </c>
      <c r="B71" s="688" t="s">
        <v>614</v>
      </c>
      <c r="C71" s="689">
        <f>C72+C73+C74</f>
        <v>0</v>
      </c>
      <c r="D71" s="689">
        <f>D72+D73+D74</f>
        <v>0</v>
      </c>
      <c r="E71" s="689">
        <f>E72+E73+E74</f>
        <v>0</v>
      </c>
    </row>
    <row r="72" spans="1:5" ht="20.25" customHeight="1" hidden="1">
      <c r="A72" s="687"/>
      <c r="B72" s="619" t="s">
        <v>615</v>
      </c>
      <c r="C72" s="608">
        <f>D72+E72</f>
        <v>0</v>
      </c>
      <c r="D72" s="618"/>
      <c r="E72" s="608"/>
    </row>
    <row r="73" spans="1:5" ht="20.25" customHeight="1" hidden="1">
      <c r="A73" s="687"/>
      <c r="B73" s="753" t="s">
        <v>656</v>
      </c>
      <c r="C73" s="608">
        <f>D73+E73</f>
        <v>0</v>
      </c>
      <c r="D73" s="754"/>
      <c r="E73" s="755"/>
    </row>
    <row r="74" spans="1:5" ht="20.25" customHeight="1" hidden="1">
      <c r="A74" s="687"/>
      <c r="B74" s="753" t="s">
        <v>657</v>
      </c>
      <c r="C74" s="755">
        <f>D74+E74</f>
        <v>0</v>
      </c>
      <c r="D74" s="754"/>
      <c r="E74" s="755"/>
    </row>
    <row r="75" spans="1:5" ht="20.25" customHeight="1">
      <c r="A75" s="687" t="s">
        <v>17</v>
      </c>
      <c r="B75" s="769" t="s">
        <v>557</v>
      </c>
      <c r="C75" s="690">
        <f>D75+E75</f>
        <v>15075078420</v>
      </c>
      <c r="D75" s="690">
        <v>13439126420</v>
      </c>
      <c r="E75" s="690">
        <v>1635952000</v>
      </c>
    </row>
    <row r="76" spans="1:5" ht="20.25" customHeight="1">
      <c r="A76" s="770" t="s">
        <v>1</v>
      </c>
      <c r="B76" s="771" t="s">
        <v>616</v>
      </c>
      <c r="C76" s="772">
        <f>C77</f>
        <v>10736000000</v>
      </c>
      <c r="D76" s="772">
        <f>D77</f>
        <v>9961000000</v>
      </c>
      <c r="E76" s="772">
        <f>E77</f>
        <v>775000000</v>
      </c>
    </row>
    <row r="77" spans="1:5" ht="20.25" customHeight="1">
      <c r="A77" s="609" t="s">
        <v>5</v>
      </c>
      <c r="B77" s="623" t="s">
        <v>2</v>
      </c>
      <c r="C77" s="605">
        <f>C78+C102</f>
        <v>10736000000</v>
      </c>
      <c r="D77" s="605">
        <f>D78+D102</f>
        <v>9961000000</v>
      </c>
      <c r="E77" s="605">
        <f>E78+E102</f>
        <v>775000000</v>
      </c>
    </row>
    <row r="78" spans="1:5" ht="20.25" customHeight="1">
      <c r="A78" s="609">
        <v>1</v>
      </c>
      <c r="B78" s="606" t="s">
        <v>617</v>
      </c>
      <c r="C78" s="605">
        <f>C79+C84+C88+C93+C96+C100+C101</f>
        <v>5299000000</v>
      </c>
      <c r="D78" s="605">
        <f>D79+D84+D88+D93+D96+D100+D101</f>
        <v>4824000000</v>
      </c>
      <c r="E78" s="605">
        <f>E79+E84+E88+E93+E96+E100+E101</f>
        <v>475000000</v>
      </c>
    </row>
    <row r="79" spans="1:5" ht="20.25" customHeight="1">
      <c r="A79" s="609" t="s">
        <v>262</v>
      </c>
      <c r="B79" s="606" t="s">
        <v>658</v>
      </c>
      <c r="C79" s="605">
        <f>C80+C81+C82+C83</f>
        <v>3560000000</v>
      </c>
      <c r="D79" s="605">
        <f>D80+D81+D82+D83</f>
        <v>3560000000</v>
      </c>
      <c r="E79" s="605">
        <f>E80+E81+E82+E83</f>
        <v>0</v>
      </c>
    </row>
    <row r="80" spans="1:5" ht="20.25" customHeight="1">
      <c r="A80" s="773"/>
      <c r="B80" s="774" t="s">
        <v>618</v>
      </c>
      <c r="C80" s="608">
        <f>D80+E80</f>
        <v>0</v>
      </c>
      <c r="D80" s="608"/>
      <c r="E80" s="605"/>
    </row>
    <row r="81" spans="1:5" ht="15.75">
      <c r="A81" s="775"/>
      <c r="B81" s="776" t="s">
        <v>659</v>
      </c>
      <c r="C81" s="608">
        <f>D81+E81</f>
        <v>480000000</v>
      </c>
      <c r="D81" s="608">
        <v>480000000</v>
      </c>
      <c r="E81" s="605"/>
    </row>
    <row r="82" spans="1:5" ht="47.25">
      <c r="A82" s="775"/>
      <c r="B82" s="777" t="s">
        <v>660</v>
      </c>
      <c r="C82" s="618">
        <f>D82</f>
        <v>64000000</v>
      </c>
      <c r="D82" s="618">
        <v>64000000</v>
      </c>
      <c r="E82" s="605"/>
    </row>
    <row r="83" spans="1:5" ht="47.25">
      <c r="A83" s="775"/>
      <c r="B83" s="778" t="s">
        <v>619</v>
      </c>
      <c r="C83" s="618">
        <f>D83</f>
        <v>3016000000</v>
      </c>
      <c r="D83" s="618">
        <v>3016000000</v>
      </c>
      <c r="E83" s="605"/>
    </row>
    <row r="84" spans="1:5" ht="15.75">
      <c r="A84" s="779" t="s">
        <v>265</v>
      </c>
      <c r="B84" s="780" t="s">
        <v>661</v>
      </c>
      <c r="C84" s="781">
        <f>SUM(C85:C87)</f>
        <v>98000000</v>
      </c>
      <c r="D84" s="781">
        <f>SUM(D85:D87)</f>
        <v>98000000</v>
      </c>
      <c r="E84" s="781">
        <f>SUM(E85:E87)</f>
        <v>0</v>
      </c>
    </row>
    <row r="85" spans="1:5" ht="31.5">
      <c r="A85" s="779"/>
      <c r="B85" s="782" t="s">
        <v>662</v>
      </c>
      <c r="C85" s="618">
        <f>D85+E85</f>
        <v>46000000</v>
      </c>
      <c r="D85" s="618">
        <v>46000000</v>
      </c>
      <c r="E85" s="605"/>
    </row>
    <row r="86" spans="1:5" ht="15.75">
      <c r="A86" s="779"/>
      <c r="B86" s="782" t="s">
        <v>663</v>
      </c>
      <c r="C86" s="618">
        <f>D86+E86</f>
        <v>29000000</v>
      </c>
      <c r="D86" s="618">
        <v>29000000</v>
      </c>
      <c r="E86" s="605"/>
    </row>
    <row r="87" spans="1:5" ht="31.5">
      <c r="A87" s="779"/>
      <c r="B87" s="782" t="s">
        <v>664</v>
      </c>
      <c r="C87" s="618">
        <f>D87+E87</f>
        <v>23000000</v>
      </c>
      <c r="D87" s="618">
        <v>23000000</v>
      </c>
      <c r="E87" s="605"/>
    </row>
    <row r="88" spans="1:5" ht="31.5">
      <c r="A88" s="779" t="s">
        <v>422</v>
      </c>
      <c r="B88" s="783" t="s">
        <v>665</v>
      </c>
      <c r="C88" s="781">
        <f>C89+C90</f>
        <v>64000000</v>
      </c>
      <c r="D88" s="781">
        <f>D89+D90</f>
        <v>64000000</v>
      </c>
      <c r="E88" s="781">
        <f>E89+E90</f>
        <v>0</v>
      </c>
    </row>
    <row r="89" spans="1:5" ht="31.5">
      <c r="A89" s="779"/>
      <c r="B89" s="782" t="s">
        <v>664</v>
      </c>
      <c r="C89" s="757">
        <f>D89+E89</f>
        <v>60000000</v>
      </c>
      <c r="D89" s="757">
        <v>60000000</v>
      </c>
      <c r="E89" s="605"/>
    </row>
    <row r="90" spans="1:5" ht="31.5">
      <c r="A90" s="779"/>
      <c r="B90" s="782" t="s">
        <v>666</v>
      </c>
      <c r="C90" s="757">
        <f>SUM(C91:C92)</f>
        <v>4000000</v>
      </c>
      <c r="D90" s="757">
        <f>SUM(D91:D92)</f>
        <v>4000000</v>
      </c>
      <c r="E90" s="618">
        <f>SUM(E91:E92)</f>
        <v>0</v>
      </c>
    </row>
    <row r="91" spans="1:5" ht="15.75">
      <c r="A91" s="784"/>
      <c r="B91" s="785" t="s">
        <v>667</v>
      </c>
      <c r="C91" s="618">
        <f>D91+E91</f>
        <v>2000000</v>
      </c>
      <c r="D91" s="618">
        <v>2000000</v>
      </c>
      <c r="E91" s="684"/>
    </row>
    <row r="92" spans="1:5" ht="15.75">
      <c r="A92" s="784"/>
      <c r="B92" s="786" t="s">
        <v>668</v>
      </c>
      <c r="C92" s="618">
        <f>D92+E92</f>
        <v>2000000</v>
      </c>
      <c r="D92" s="618">
        <v>2000000</v>
      </c>
      <c r="E92" s="684"/>
    </row>
    <row r="93" spans="1:5" ht="15.75">
      <c r="A93" s="784" t="s">
        <v>532</v>
      </c>
      <c r="B93" s="783" t="s">
        <v>669</v>
      </c>
      <c r="C93" s="781">
        <f>C94</f>
        <v>19000000</v>
      </c>
      <c r="D93" s="781">
        <f>D94</f>
        <v>19000000</v>
      </c>
      <c r="E93" s="684"/>
    </row>
    <row r="94" spans="1:5" ht="15.75">
      <c r="A94" s="784"/>
      <c r="B94" s="782" t="s">
        <v>663</v>
      </c>
      <c r="C94" s="757">
        <f>D94</f>
        <v>19000000</v>
      </c>
      <c r="D94" s="757">
        <v>19000000</v>
      </c>
      <c r="E94" s="684"/>
    </row>
    <row r="95" spans="1:5" ht="15.75">
      <c r="A95" s="784"/>
      <c r="B95" s="787" t="s">
        <v>670</v>
      </c>
      <c r="C95" s="618">
        <f>D95</f>
        <v>19000000</v>
      </c>
      <c r="D95" s="618">
        <v>19000000</v>
      </c>
      <c r="E95" s="684"/>
    </row>
    <row r="96" spans="1:5" ht="15.75">
      <c r="A96" s="779" t="s">
        <v>671</v>
      </c>
      <c r="B96" s="788" t="s">
        <v>672</v>
      </c>
      <c r="C96" s="605">
        <f>D96+E96</f>
        <v>1083000000</v>
      </c>
      <c r="D96" s="605">
        <f>SUM(D97:D99)</f>
        <v>1083000000</v>
      </c>
      <c r="E96" s="605"/>
    </row>
    <row r="97" spans="1:5" ht="15.75">
      <c r="A97" s="789"/>
      <c r="B97" s="790" t="s">
        <v>673</v>
      </c>
      <c r="C97" s="618">
        <f>D97+E97</f>
        <v>216000000</v>
      </c>
      <c r="D97" s="618">
        <v>216000000</v>
      </c>
      <c r="E97" s="684"/>
    </row>
    <row r="98" spans="1:5" ht="15.75">
      <c r="A98" s="789"/>
      <c r="B98" s="791" t="s">
        <v>674</v>
      </c>
      <c r="C98" s="618">
        <f>D98</f>
        <v>233000000</v>
      </c>
      <c r="D98" s="618">
        <v>233000000</v>
      </c>
      <c r="E98" s="684"/>
    </row>
    <row r="99" spans="1:5" ht="15.75">
      <c r="A99" s="789"/>
      <c r="B99" s="790" t="s">
        <v>675</v>
      </c>
      <c r="C99" s="618">
        <f>D99+E99</f>
        <v>634000000</v>
      </c>
      <c r="D99" s="618">
        <v>634000000</v>
      </c>
      <c r="E99" s="684"/>
    </row>
    <row r="100" spans="1:5" ht="31.5">
      <c r="A100" s="779" t="s">
        <v>533</v>
      </c>
      <c r="B100" s="792" t="s">
        <v>676</v>
      </c>
      <c r="C100" s="781">
        <f>D100+E100</f>
        <v>205000000</v>
      </c>
      <c r="D100" s="781"/>
      <c r="E100" s="781">
        <v>205000000</v>
      </c>
    </row>
    <row r="101" spans="1:5" ht="31.5">
      <c r="A101" s="779" t="s">
        <v>606</v>
      </c>
      <c r="B101" s="792" t="s">
        <v>677</v>
      </c>
      <c r="C101" s="781">
        <f>D101+E101</f>
        <v>270000000</v>
      </c>
      <c r="D101" s="781"/>
      <c r="E101" s="781">
        <v>270000000</v>
      </c>
    </row>
    <row r="102" spans="1:5" ht="15.75">
      <c r="A102" s="609">
        <v>2</v>
      </c>
      <c r="B102" s="606" t="s">
        <v>602</v>
      </c>
      <c r="C102" s="605">
        <f>C103+C104+C105+C106+C109+C112</f>
        <v>5437000000</v>
      </c>
      <c r="D102" s="605">
        <f>D103+D104+D105+D106+D109+D112</f>
        <v>5137000000</v>
      </c>
      <c r="E102" s="605">
        <f>E103+E104+E105+E106+E109+E112</f>
        <v>300000000</v>
      </c>
    </row>
    <row r="103" spans="1:5" ht="31.5">
      <c r="A103" s="775" t="s">
        <v>262</v>
      </c>
      <c r="B103" s="536" t="s">
        <v>620</v>
      </c>
      <c r="C103" s="757">
        <f aca="true" t="shared" si="3" ref="C103:C108">D103+E103</f>
        <v>684000000</v>
      </c>
      <c r="D103" s="757">
        <v>384000000</v>
      </c>
      <c r="E103" s="757">
        <v>300000000</v>
      </c>
    </row>
    <row r="104" spans="1:5" ht="31.5">
      <c r="A104" s="775" t="s">
        <v>265</v>
      </c>
      <c r="B104" s="793" t="s">
        <v>621</v>
      </c>
      <c r="C104" s="757">
        <f t="shared" si="3"/>
        <v>2951000000</v>
      </c>
      <c r="D104" s="757">
        <v>2951000000</v>
      </c>
      <c r="E104" s="755"/>
    </row>
    <row r="105" spans="1:5" ht="31.5">
      <c r="A105" s="794" t="s">
        <v>422</v>
      </c>
      <c r="B105" s="782" t="s">
        <v>662</v>
      </c>
      <c r="C105" s="795">
        <f t="shared" si="3"/>
        <v>455000000</v>
      </c>
      <c r="D105" s="795">
        <v>455000000</v>
      </c>
      <c r="E105" s="755"/>
    </row>
    <row r="106" spans="1:5" ht="15.75">
      <c r="A106" s="794" t="s">
        <v>532</v>
      </c>
      <c r="B106" s="782" t="s">
        <v>663</v>
      </c>
      <c r="C106" s="795">
        <f t="shared" si="3"/>
        <v>484000000</v>
      </c>
      <c r="D106" s="795">
        <f>SUM(D107:D108)</f>
        <v>484000000</v>
      </c>
      <c r="E106" s="755"/>
    </row>
    <row r="107" spans="1:5" ht="16.5">
      <c r="A107" s="796"/>
      <c r="B107" s="797" t="s">
        <v>678</v>
      </c>
      <c r="C107" s="754">
        <f t="shared" si="3"/>
        <v>291000000</v>
      </c>
      <c r="D107" s="754">
        <v>291000000</v>
      </c>
      <c r="E107" s="756"/>
    </row>
    <row r="108" spans="1:5" ht="16.5">
      <c r="A108" s="796"/>
      <c r="B108" s="798" t="s">
        <v>670</v>
      </c>
      <c r="C108" s="754">
        <f t="shared" si="3"/>
        <v>193000000</v>
      </c>
      <c r="D108" s="754">
        <v>193000000</v>
      </c>
      <c r="E108" s="756"/>
    </row>
    <row r="109" spans="1:5" ht="16.5">
      <c r="A109" s="794" t="s">
        <v>671</v>
      </c>
      <c r="B109" s="782" t="s">
        <v>664</v>
      </c>
      <c r="C109" s="795">
        <f>SUM(C110:C111)</f>
        <v>825000000</v>
      </c>
      <c r="D109" s="795">
        <f>SUM(D110:D111)</f>
        <v>825000000</v>
      </c>
      <c r="E109" s="755"/>
    </row>
    <row r="110" spans="1:5" ht="31.5">
      <c r="A110" s="796"/>
      <c r="B110" s="797" t="s">
        <v>679</v>
      </c>
      <c r="C110" s="754">
        <f>D110+E110</f>
        <v>599000000</v>
      </c>
      <c r="D110" s="754">
        <v>599000000</v>
      </c>
      <c r="E110" s="756"/>
    </row>
    <row r="111" spans="1:5" ht="16.5">
      <c r="A111" s="796"/>
      <c r="B111" s="798" t="s">
        <v>680</v>
      </c>
      <c r="C111" s="754">
        <f>D111+E111</f>
        <v>226000000</v>
      </c>
      <c r="D111" s="754">
        <v>226000000</v>
      </c>
      <c r="E111" s="756"/>
    </row>
    <row r="112" spans="1:5" ht="16.5">
      <c r="A112" s="794" t="s">
        <v>533</v>
      </c>
      <c r="B112" s="782" t="s">
        <v>666</v>
      </c>
      <c r="C112" s="795">
        <f>SUM(C113:C114)</f>
        <v>38000000</v>
      </c>
      <c r="D112" s="795">
        <f>SUM(D113:D114)</f>
        <v>38000000</v>
      </c>
      <c r="E112" s="755"/>
    </row>
    <row r="113" spans="1:5" ht="16.5">
      <c r="A113" s="794"/>
      <c r="B113" s="797" t="s">
        <v>667</v>
      </c>
      <c r="C113" s="754">
        <f>D113+E113</f>
        <v>18000000</v>
      </c>
      <c r="D113" s="754">
        <v>18000000</v>
      </c>
      <c r="E113" s="755"/>
    </row>
    <row r="114" spans="1:5" ht="16.5">
      <c r="A114" s="794"/>
      <c r="B114" s="798" t="s">
        <v>668</v>
      </c>
      <c r="C114" s="754">
        <f>D114+E114</f>
        <v>20000000</v>
      </c>
      <c r="D114" s="754">
        <v>20000000</v>
      </c>
      <c r="E114" s="755"/>
    </row>
    <row r="115" spans="1:5" ht="18">
      <c r="A115" s="758"/>
      <c r="B115" s="759"/>
      <c r="C115" s="690"/>
      <c r="D115" s="690"/>
      <c r="E115" s="690"/>
    </row>
  </sheetData>
  <sheetProtection/>
  <mergeCells count="7">
    <mergeCell ref="A1:B1"/>
    <mergeCell ref="D1:E1"/>
    <mergeCell ref="A5:E5"/>
    <mergeCell ref="A7:A8"/>
    <mergeCell ref="B7:B8"/>
    <mergeCell ref="C7:C8"/>
    <mergeCell ref="D7:E7"/>
  </mergeCells>
  <printOptions/>
  <pageMargins left="0.7" right="0.7" top="0.75" bottom="0.75" header="0.3" footer="0.3"/>
  <pageSetup horizontalDpi="600" verticalDpi="600" orientation="portrait" paperSize="9" scale="80" r:id="rId3"/>
  <legacyDrawing r:id="rId2"/>
</worksheet>
</file>

<file path=xl/worksheets/sheet5.xml><?xml version="1.0" encoding="utf-8"?>
<worksheet xmlns="http://schemas.openxmlformats.org/spreadsheetml/2006/main" xmlns:r="http://schemas.openxmlformats.org/officeDocument/2006/relationships">
  <dimension ref="A1:C84"/>
  <sheetViews>
    <sheetView zoomScalePageLayoutView="0" workbookViewId="0" topLeftCell="A64">
      <selection activeCell="B51" sqref="B51"/>
    </sheetView>
  </sheetViews>
  <sheetFormatPr defaultColWidth="9.09765625" defaultRowHeight="15"/>
  <cols>
    <col min="1" max="1" width="7.8984375" style="184" customWidth="1"/>
    <col min="2" max="2" width="62.59765625" style="184" customWidth="1"/>
    <col min="3" max="3" width="13.09765625" style="184" customWidth="1"/>
    <col min="4" max="16384" width="9.09765625" style="184" customWidth="1"/>
  </cols>
  <sheetData>
    <row r="1" ht="21.75" customHeight="1">
      <c r="A1" s="137" t="s">
        <v>387</v>
      </c>
    </row>
    <row r="2" ht="16.5">
      <c r="A2" s="185"/>
    </row>
    <row r="3" spans="1:2" ht="16.5">
      <c r="A3" s="883" t="s">
        <v>681</v>
      </c>
      <c r="B3" s="883"/>
    </row>
    <row r="4" spans="1:2" ht="16.5">
      <c r="A4" s="884" t="s">
        <v>100</v>
      </c>
      <c r="B4" s="884"/>
    </row>
    <row r="5" spans="1:3" ht="17.25" thickBot="1">
      <c r="A5" s="188"/>
      <c r="B5" s="189"/>
      <c r="C5" s="184" t="s">
        <v>684</v>
      </c>
    </row>
    <row r="6" spans="1:3" s="193" customFormat="1" ht="37.5" customHeight="1">
      <c r="A6" s="855" t="s">
        <v>81</v>
      </c>
      <c r="B6" s="861" t="s">
        <v>36</v>
      </c>
      <c r="C6" s="885" t="s">
        <v>35</v>
      </c>
    </row>
    <row r="7" spans="1:3" s="197" customFormat="1" ht="18" customHeight="1">
      <c r="A7" s="879"/>
      <c r="B7" s="881"/>
      <c r="C7" s="886"/>
    </row>
    <row r="8" spans="1:3" s="197" customFormat="1" ht="18" customHeight="1">
      <c r="A8" s="880"/>
      <c r="B8" s="882"/>
      <c r="C8" s="887"/>
    </row>
    <row r="9" spans="1:3" s="197" customFormat="1" ht="18" customHeight="1">
      <c r="A9" s="504" t="s">
        <v>0</v>
      </c>
      <c r="B9" s="505" t="s">
        <v>1</v>
      </c>
      <c r="C9" s="760">
        <v>1</v>
      </c>
    </row>
    <row r="10" spans="1:3" s="197" customFormat="1" ht="18" customHeight="1">
      <c r="A10" s="799"/>
      <c r="B10" s="537" t="s">
        <v>409</v>
      </c>
      <c r="C10" s="538">
        <f>C11+C14</f>
        <v>724431221</v>
      </c>
    </row>
    <row r="11" spans="1:3" s="197" customFormat="1" ht="18" customHeight="1">
      <c r="A11" s="761" t="s">
        <v>0</v>
      </c>
      <c r="B11" s="541" t="s">
        <v>410</v>
      </c>
      <c r="C11" s="542">
        <f>C12+C13</f>
        <v>0</v>
      </c>
    </row>
    <row r="12" spans="1:3" s="197" customFormat="1" ht="18" customHeight="1">
      <c r="A12" s="156">
        <v>1</v>
      </c>
      <c r="B12" s="539" t="s">
        <v>96</v>
      </c>
      <c r="C12" s="550"/>
    </row>
    <row r="13" spans="1:3" s="197" customFormat="1" ht="18" customHeight="1">
      <c r="A13" s="156">
        <v>2</v>
      </c>
      <c r="B13" s="539" t="s">
        <v>75</v>
      </c>
      <c r="C13" s="550"/>
    </row>
    <row r="14" spans="1:3" s="197" customFormat="1" ht="18" customHeight="1">
      <c r="A14" s="761" t="s">
        <v>1</v>
      </c>
      <c r="B14" s="541" t="s">
        <v>411</v>
      </c>
      <c r="C14" s="542">
        <f>C15+C44</f>
        <v>724431221</v>
      </c>
    </row>
    <row r="15" spans="1:3" s="197" customFormat="1" ht="18" customHeight="1">
      <c r="A15" s="761" t="s">
        <v>412</v>
      </c>
      <c r="B15" s="541" t="s">
        <v>413</v>
      </c>
      <c r="C15" s="542">
        <f>C16+C28+C43</f>
        <v>714470221</v>
      </c>
    </row>
    <row r="16" spans="1:3" s="197" customFormat="1" ht="18" customHeight="1">
      <c r="A16" s="761" t="s">
        <v>5</v>
      </c>
      <c r="B16" s="541" t="s">
        <v>414</v>
      </c>
      <c r="C16" s="542">
        <f>C17+C21+C26+C27</f>
        <v>236150000</v>
      </c>
    </row>
    <row r="17" spans="1:3" s="197" customFormat="1" ht="18" customHeight="1">
      <c r="A17" s="761">
        <v>1</v>
      </c>
      <c r="B17" s="541" t="s">
        <v>415</v>
      </c>
      <c r="C17" s="542">
        <f>SUM(C18:C20)</f>
        <v>86900000</v>
      </c>
    </row>
    <row r="18" spans="1:3" s="197" customFormat="1" ht="18" customHeight="1">
      <c r="A18" s="801"/>
      <c r="B18" s="545" t="s">
        <v>118</v>
      </c>
      <c r="C18" s="544">
        <v>51027000</v>
      </c>
    </row>
    <row r="19" spans="1:3" s="197" customFormat="1" ht="18" customHeight="1">
      <c r="A19" s="801"/>
      <c r="B19" s="545" t="s">
        <v>145</v>
      </c>
      <c r="C19" s="544">
        <v>30850000</v>
      </c>
    </row>
    <row r="20" spans="1:3" s="197" customFormat="1" ht="25.5" customHeight="1">
      <c r="A20" s="802"/>
      <c r="B20" s="545" t="s">
        <v>416</v>
      </c>
      <c r="C20" s="544">
        <v>5023000</v>
      </c>
    </row>
    <row r="21" spans="1:3" s="197" customFormat="1" ht="18" customHeight="1">
      <c r="A21" s="803">
        <v>2</v>
      </c>
      <c r="B21" s="546" t="s">
        <v>418</v>
      </c>
      <c r="C21" s="542">
        <f>SUM(C22:C25)</f>
        <v>101000000</v>
      </c>
    </row>
    <row r="22" spans="1:3" s="197" customFormat="1" ht="18" customHeight="1">
      <c r="A22" s="803"/>
      <c r="B22" s="543" t="s">
        <v>105</v>
      </c>
      <c r="C22" s="550">
        <v>25000000</v>
      </c>
    </row>
    <row r="23" spans="1:3" s="197" customFormat="1" ht="18" customHeight="1">
      <c r="A23" s="802"/>
      <c r="B23" s="545" t="s">
        <v>118</v>
      </c>
      <c r="C23" s="544">
        <v>67422000</v>
      </c>
    </row>
    <row r="24" spans="1:3" s="197" customFormat="1" ht="18" customHeight="1">
      <c r="A24" s="802"/>
      <c r="B24" s="545" t="s">
        <v>145</v>
      </c>
      <c r="C24" s="544">
        <v>6578000</v>
      </c>
    </row>
    <row r="25" spans="1:3" s="197" customFormat="1" ht="18" customHeight="1">
      <c r="A25" s="802"/>
      <c r="B25" s="545" t="s">
        <v>110</v>
      </c>
      <c r="C25" s="544">
        <v>2000000</v>
      </c>
    </row>
    <row r="26" spans="1:3" ht="18" customHeight="1">
      <c r="A26" s="804">
        <v>3</v>
      </c>
      <c r="B26" s="691" t="s">
        <v>515</v>
      </c>
      <c r="C26" s="548">
        <v>4000000</v>
      </c>
    </row>
    <row r="27" spans="1:3" ht="18" customHeight="1">
      <c r="A27" s="804">
        <v>4</v>
      </c>
      <c r="B27" s="691" t="s">
        <v>622</v>
      </c>
      <c r="C27" s="548">
        <v>44250000</v>
      </c>
    </row>
    <row r="28" spans="1:3" ht="21" customHeight="1">
      <c r="A28" s="761" t="s">
        <v>6</v>
      </c>
      <c r="B28" s="541" t="s">
        <v>2</v>
      </c>
      <c r="C28" s="542">
        <f>SUM(C29:C42)</f>
        <v>464881095</v>
      </c>
    </row>
    <row r="29" spans="1:3" ht="18" customHeight="1">
      <c r="A29" s="805"/>
      <c r="B29" s="549" t="s">
        <v>105</v>
      </c>
      <c r="C29" s="550">
        <v>263197350</v>
      </c>
    </row>
    <row r="30" spans="1:3" ht="18" customHeight="1">
      <c r="A30" s="805"/>
      <c r="B30" s="549" t="s">
        <v>419</v>
      </c>
      <c r="C30" s="550">
        <v>130000</v>
      </c>
    </row>
    <row r="31" spans="1:3" ht="18" customHeight="1">
      <c r="A31" s="805"/>
      <c r="B31" s="551" t="s">
        <v>403</v>
      </c>
      <c r="C31" s="550">
        <v>8362732</v>
      </c>
    </row>
    <row r="32" spans="1:3" ht="18" customHeight="1">
      <c r="A32" s="805"/>
      <c r="B32" s="551" t="s">
        <v>420</v>
      </c>
      <c r="C32" s="550">
        <v>4562000</v>
      </c>
    </row>
    <row r="33" spans="1:3" ht="18" customHeight="1">
      <c r="A33" s="805"/>
      <c r="B33" s="551" t="s">
        <v>108</v>
      </c>
      <c r="C33" s="550">
        <v>5139288</v>
      </c>
    </row>
    <row r="34" spans="1:3" ht="18" customHeight="1">
      <c r="A34" s="805"/>
      <c r="B34" s="551" t="s">
        <v>110</v>
      </c>
      <c r="C34" s="550">
        <v>1543083</v>
      </c>
    </row>
    <row r="35" spans="1:3" ht="18" customHeight="1">
      <c r="A35" s="805"/>
      <c r="B35" s="551" t="s">
        <v>112</v>
      </c>
      <c r="C35" s="550">
        <v>1028722</v>
      </c>
    </row>
    <row r="36" spans="1:3" ht="18" customHeight="1">
      <c r="A36" s="805"/>
      <c r="B36" s="551" t="s">
        <v>114</v>
      </c>
      <c r="C36" s="550">
        <v>900911</v>
      </c>
    </row>
    <row r="37" spans="1:3" s="197" customFormat="1" ht="18" customHeight="1">
      <c r="A37" s="805"/>
      <c r="B37" s="551" t="s">
        <v>116</v>
      </c>
      <c r="C37" s="550">
        <v>35737278</v>
      </c>
    </row>
    <row r="38" spans="1:3" ht="18" customHeight="1">
      <c r="A38" s="805"/>
      <c r="B38" s="551" t="s">
        <v>118</v>
      </c>
      <c r="C38" s="550">
        <v>76028922</v>
      </c>
    </row>
    <row r="39" spans="1:3" ht="18" customHeight="1">
      <c r="A39" s="805"/>
      <c r="B39" s="551" t="s">
        <v>145</v>
      </c>
      <c r="C39" s="550">
        <v>43581229</v>
      </c>
    </row>
    <row r="40" spans="1:3" ht="16.5">
      <c r="A40" s="805"/>
      <c r="B40" s="551" t="s">
        <v>121</v>
      </c>
      <c r="C40" s="550">
        <v>21572639</v>
      </c>
    </row>
    <row r="41" spans="1:3" ht="16.5">
      <c r="A41" s="805"/>
      <c r="B41" s="551" t="s">
        <v>405</v>
      </c>
      <c r="C41" s="550">
        <v>2326941</v>
      </c>
    </row>
    <row r="42" spans="1:3" ht="16.5">
      <c r="A42" s="805"/>
      <c r="B42" s="551" t="s">
        <v>581</v>
      </c>
      <c r="C42" s="550">
        <v>770000</v>
      </c>
    </row>
    <row r="43" spans="1:3" ht="16.5">
      <c r="A43" s="761" t="s">
        <v>17</v>
      </c>
      <c r="B43" s="541" t="s">
        <v>34</v>
      </c>
      <c r="C43" s="542">
        <v>13439126</v>
      </c>
    </row>
    <row r="44" spans="1:3" ht="16.5">
      <c r="A44" s="761" t="s">
        <v>421</v>
      </c>
      <c r="B44" s="552" t="s">
        <v>407</v>
      </c>
      <c r="C44" s="553">
        <f>C46</f>
        <v>9961000</v>
      </c>
    </row>
    <row r="45" spans="1:3" ht="16.5">
      <c r="A45" s="761" t="s">
        <v>5</v>
      </c>
      <c r="B45" s="541" t="s">
        <v>152</v>
      </c>
      <c r="C45" s="550"/>
    </row>
    <row r="46" spans="1:3" ht="16.5">
      <c r="A46" s="761" t="s">
        <v>6</v>
      </c>
      <c r="B46" s="541" t="s">
        <v>154</v>
      </c>
      <c r="C46" s="553">
        <f>C48</f>
        <v>9961000</v>
      </c>
    </row>
    <row r="47" spans="1:3" ht="16.5">
      <c r="A47" s="761">
        <v>1</v>
      </c>
      <c r="B47" s="554" t="s">
        <v>3</v>
      </c>
      <c r="C47" s="550"/>
    </row>
    <row r="48" spans="1:3" ht="16.5">
      <c r="A48" s="609">
        <v>2</v>
      </c>
      <c r="B48" s="623" t="s">
        <v>2</v>
      </c>
      <c r="C48" s="806">
        <f>C49+C71</f>
        <v>9961000</v>
      </c>
    </row>
    <row r="49" spans="1:3" ht="16.5">
      <c r="A49" s="609" t="s">
        <v>682</v>
      </c>
      <c r="B49" s="606" t="s">
        <v>617</v>
      </c>
      <c r="C49" s="806">
        <f>C50+C55+C59+C64+C67</f>
        <v>4824000</v>
      </c>
    </row>
    <row r="50" spans="1:3" ht="16.5">
      <c r="A50" s="609" t="s">
        <v>262</v>
      </c>
      <c r="B50" s="606" t="s">
        <v>658</v>
      </c>
      <c r="C50" s="806">
        <f>SUM(C51:C54)</f>
        <v>3560000</v>
      </c>
    </row>
    <row r="51" spans="1:3" ht="16.5" hidden="1">
      <c r="A51" s="773"/>
      <c r="B51" s="774" t="s">
        <v>618</v>
      </c>
      <c r="C51" s="807"/>
    </row>
    <row r="52" spans="1:3" ht="25.5" customHeight="1">
      <c r="A52" s="775"/>
      <c r="B52" s="776" t="s">
        <v>659</v>
      </c>
      <c r="C52" s="807">
        <v>480000</v>
      </c>
    </row>
    <row r="53" spans="1:3" ht="27" customHeight="1">
      <c r="A53" s="775"/>
      <c r="B53" s="777" t="s">
        <v>660</v>
      </c>
      <c r="C53" s="808">
        <v>64000</v>
      </c>
    </row>
    <row r="54" spans="1:3" ht="27" customHeight="1">
      <c r="A54" s="775"/>
      <c r="B54" s="778" t="s">
        <v>619</v>
      </c>
      <c r="C54" s="808">
        <v>3016000</v>
      </c>
    </row>
    <row r="55" spans="1:3" ht="16.5">
      <c r="A55" s="779" t="s">
        <v>265</v>
      </c>
      <c r="B55" s="780" t="s">
        <v>661</v>
      </c>
      <c r="C55" s="809">
        <f>SUM(C56:C58)</f>
        <v>98000</v>
      </c>
    </row>
    <row r="56" spans="1:3" ht="16.5">
      <c r="A56" s="779"/>
      <c r="B56" s="782" t="s">
        <v>662</v>
      </c>
      <c r="C56" s="808">
        <v>46000</v>
      </c>
    </row>
    <row r="57" spans="1:3" ht="16.5">
      <c r="A57" s="779"/>
      <c r="B57" s="782" t="s">
        <v>663</v>
      </c>
      <c r="C57" s="808">
        <v>29000</v>
      </c>
    </row>
    <row r="58" spans="1:3" ht="16.5">
      <c r="A58" s="779"/>
      <c r="B58" s="782" t="s">
        <v>664</v>
      </c>
      <c r="C58" s="808">
        <v>23000</v>
      </c>
    </row>
    <row r="59" spans="1:3" ht="16.5">
      <c r="A59" s="779" t="s">
        <v>422</v>
      </c>
      <c r="B59" s="783" t="s">
        <v>665</v>
      </c>
      <c r="C59" s="809">
        <f>SUM(C60:C61)</f>
        <v>64000</v>
      </c>
    </row>
    <row r="60" spans="1:3" ht="16.5">
      <c r="A60" s="779"/>
      <c r="B60" s="782" t="s">
        <v>664</v>
      </c>
      <c r="C60" s="810">
        <v>60000</v>
      </c>
    </row>
    <row r="61" spans="1:3" ht="16.5">
      <c r="A61" s="779"/>
      <c r="B61" s="782" t="s">
        <v>666</v>
      </c>
      <c r="C61" s="810">
        <f>SUM(C62:C63)</f>
        <v>4000</v>
      </c>
    </row>
    <row r="62" spans="1:3" ht="16.5">
      <c r="A62" s="784"/>
      <c r="B62" s="785" t="s">
        <v>667</v>
      </c>
      <c r="C62" s="808">
        <v>2000</v>
      </c>
    </row>
    <row r="63" spans="1:3" ht="16.5">
      <c r="A63" s="784"/>
      <c r="B63" s="786" t="s">
        <v>668</v>
      </c>
      <c r="C63" s="808">
        <v>2000</v>
      </c>
    </row>
    <row r="64" spans="1:3" ht="16.5">
      <c r="A64" s="784" t="s">
        <v>532</v>
      </c>
      <c r="B64" s="783" t="s">
        <v>669</v>
      </c>
      <c r="C64" s="809">
        <f>C65</f>
        <v>19000</v>
      </c>
    </row>
    <row r="65" spans="1:3" ht="16.5">
      <c r="A65" s="784"/>
      <c r="B65" s="782" t="s">
        <v>663</v>
      </c>
      <c r="C65" s="810">
        <f>C66</f>
        <v>19000</v>
      </c>
    </row>
    <row r="66" spans="1:3" ht="16.5">
      <c r="A66" s="784"/>
      <c r="B66" s="787" t="s">
        <v>670</v>
      </c>
      <c r="C66" s="808">
        <v>19000</v>
      </c>
    </row>
    <row r="67" spans="1:3" ht="16.5">
      <c r="A67" s="779" t="s">
        <v>671</v>
      </c>
      <c r="B67" s="788" t="s">
        <v>672</v>
      </c>
      <c r="C67" s="806">
        <f>SUM(C68:C70)</f>
        <v>1083000</v>
      </c>
    </row>
    <row r="68" spans="1:3" ht="16.5">
      <c r="A68" s="789"/>
      <c r="B68" s="790" t="s">
        <v>673</v>
      </c>
      <c r="C68" s="808">
        <v>216000</v>
      </c>
    </row>
    <row r="69" spans="1:3" ht="16.5">
      <c r="A69" s="789"/>
      <c r="B69" s="791" t="s">
        <v>674</v>
      </c>
      <c r="C69" s="808">
        <v>233000</v>
      </c>
    </row>
    <row r="70" spans="1:3" ht="16.5">
      <c r="A70" s="789"/>
      <c r="B70" s="790" t="s">
        <v>675</v>
      </c>
      <c r="C70" s="808">
        <v>634000</v>
      </c>
    </row>
    <row r="71" spans="1:3" ht="16.5">
      <c r="A71" s="609" t="s">
        <v>683</v>
      </c>
      <c r="B71" s="606" t="s">
        <v>602</v>
      </c>
      <c r="C71" s="806">
        <f>C72+C73+C74+C75+C78+C81</f>
        <v>5137000</v>
      </c>
    </row>
    <row r="72" spans="1:3" ht="31.5">
      <c r="A72" s="775" t="s">
        <v>262</v>
      </c>
      <c r="B72" s="536" t="s">
        <v>620</v>
      </c>
      <c r="C72" s="810">
        <v>384000</v>
      </c>
    </row>
    <row r="73" spans="1:3" ht="31.5">
      <c r="A73" s="775" t="s">
        <v>265</v>
      </c>
      <c r="B73" s="793" t="s">
        <v>621</v>
      </c>
      <c r="C73" s="810">
        <v>2951000</v>
      </c>
    </row>
    <row r="74" spans="1:3" ht="16.5">
      <c r="A74" s="794" t="s">
        <v>422</v>
      </c>
      <c r="B74" s="782" t="s">
        <v>662</v>
      </c>
      <c r="C74" s="811">
        <v>455000</v>
      </c>
    </row>
    <row r="75" spans="1:3" ht="16.5">
      <c r="A75" s="794" t="s">
        <v>532</v>
      </c>
      <c r="B75" s="782" t="s">
        <v>663</v>
      </c>
      <c r="C75" s="811">
        <f>SUM(C76:C77)</f>
        <v>484000</v>
      </c>
    </row>
    <row r="76" spans="1:3" ht="16.5">
      <c r="A76" s="796"/>
      <c r="B76" s="797" t="s">
        <v>678</v>
      </c>
      <c r="C76" s="812">
        <v>291000</v>
      </c>
    </row>
    <row r="77" spans="1:3" ht="16.5">
      <c r="A77" s="796"/>
      <c r="B77" s="798" t="s">
        <v>670</v>
      </c>
      <c r="C77" s="812">
        <v>193000</v>
      </c>
    </row>
    <row r="78" spans="1:3" ht="16.5">
      <c r="A78" s="794" t="s">
        <v>671</v>
      </c>
      <c r="B78" s="782" t="s">
        <v>664</v>
      </c>
      <c r="C78" s="811">
        <f>SUM(C79:C80)</f>
        <v>825000</v>
      </c>
    </row>
    <row r="79" spans="1:3" ht="16.5">
      <c r="A79" s="796"/>
      <c r="B79" s="797" t="s">
        <v>679</v>
      </c>
      <c r="C79" s="812">
        <v>599000</v>
      </c>
    </row>
    <row r="80" spans="1:3" ht="16.5">
      <c r="A80" s="796"/>
      <c r="B80" s="798" t="s">
        <v>680</v>
      </c>
      <c r="C80" s="812">
        <v>226000</v>
      </c>
    </row>
    <row r="81" spans="1:3" ht="16.5">
      <c r="A81" s="794" t="s">
        <v>533</v>
      </c>
      <c r="B81" s="782" t="s">
        <v>666</v>
      </c>
      <c r="C81" s="811">
        <f>SUM(C82:C83)</f>
        <v>38000</v>
      </c>
    </row>
    <row r="82" spans="1:3" ht="16.5">
      <c r="A82" s="794"/>
      <c r="B82" s="813" t="s">
        <v>667</v>
      </c>
      <c r="C82" s="812">
        <v>18000</v>
      </c>
    </row>
    <row r="83" spans="1:3" ht="16.5">
      <c r="A83" s="773"/>
      <c r="B83" s="798" t="s">
        <v>668</v>
      </c>
      <c r="C83" s="808">
        <v>20000</v>
      </c>
    </row>
    <row r="84" spans="1:3" ht="16.5">
      <c r="A84" s="87"/>
      <c r="B84" s="87"/>
      <c r="C84" s="814"/>
    </row>
  </sheetData>
  <sheetProtection/>
  <mergeCells count="5">
    <mergeCell ref="A6:A8"/>
    <mergeCell ref="B6:B8"/>
    <mergeCell ref="A3:B3"/>
    <mergeCell ref="A4:B4"/>
    <mergeCell ref="C6:C8"/>
  </mergeCells>
  <printOptions/>
  <pageMargins left="1.02" right="0.2" top="0.64" bottom="0.6" header="0.66" footer="0.5"/>
  <pageSetup horizontalDpi="600" verticalDpi="600" orientation="portrait" paperSize="9" scale="85" r:id="rId3"/>
  <legacyDrawing r:id="rId2"/>
</worksheet>
</file>

<file path=xl/worksheets/sheet6.xml><?xml version="1.0" encoding="utf-8"?>
<worksheet xmlns="http://schemas.openxmlformats.org/spreadsheetml/2006/main" xmlns:r="http://schemas.openxmlformats.org/officeDocument/2006/relationships">
  <dimension ref="A1:P91"/>
  <sheetViews>
    <sheetView zoomScalePageLayoutView="0" workbookViewId="0" topLeftCell="A1">
      <selection activeCell="B72" sqref="B72"/>
    </sheetView>
  </sheetViews>
  <sheetFormatPr defaultColWidth="10" defaultRowHeight="15"/>
  <cols>
    <col min="1" max="1" width="6.3984375" style="1" customWidth="1"/>
    <col min="2" max="2" width="48.296875" style="1" customWidth="1"/>
    <col min="3" max="4" width="11.69921875" style="1" customWidth="1"/>
    <col min="5" max="5" width="11.3984375" style="1" customWidth="1"/>
    <col min="6" max="6" width="11.8984375" style="1" customWidth="1"/>
    <col min="7" max="7" width="9.3984375" style="1" customWidth="1"/>
    <col min="8" max="8" width="10" style="1" customWidth="1"/>
    <col min="9" max="10" width="10.69921875" style="1" customWidth="1"/>
    <col min="11" max="11" width="9.3984375" style="1" customWidth="1"/>
    <col min="12" max="12" width="9.796875" style="1" customWidth="1"/>
    <col min="13" max="16" width="8.8984375" style="1" customWidth="1"/>
    <col min="17" max="16384" width="10" style="1" customWidth="1"/>
  </cols>
  <sheetData>
    <row r="1" spans="1:15" ht="21" customHeight="1">
      <c r="A1" s="137" t="s">
        <v>387</v>
      </c>
      <c r="B1" s="214"/>
      <c r="C1" s="215"/>
      <c r="D1" s="139"/>
      <c r="E1" s="142"/>
      <c r="F1" s="61"/>
      <c r="G1" s="61"/>
      <c r="H1" s="142"/>
      <c r="I1" s="61"/>
      <c r="J1" s="61"/>
      <c r="K1" s="140" t="s">
        <v>125</v>
      </c>
      <c r="L1" s="61"/>
      <c r="M1" s="2"/>
      <c r="O1" s="4"/>
    </row>
    <row r="2" spans="1:16" ht="3" customHeight="1">
      <c r="A2" s="141"/>
      <c r="B2" s="141"/>
      <c r="C2" s="61"/>
      <c r="D2" s="61"/>
      <c r="E2" s="61"/>
      <c r="F2" s="61"/>
      <c r="G2" s="61"/>
      <c r="H2" s="61"/>
      <c r="I2" s="61"/>
      <c r="J2" s="61"/>
      <c r="K2" s="61"/>
      <c r="L2" s="61"/>
      <c r="M2" s="2"/>
      <c r="N2" s="2"/>
      <c r="O2" s="2"/>
      <c r="P2" s="2"/>
    </row>
    <row r="3" spans="1:13" ht="21" customHeight="1">
      <c r="A3" s="897" t="s">
        <v>685</v>
      </c>
      <c r="B3" s="897"/>
      <c r="C3" s="897"/>
      <c r="D3" s="897"/>
      <c r="E3" s="897"/>
      <c r="F3" s="897"/>
      <c r="G3" s="897"/>
      <c r="H3" s="897"/>
      <c r="I3" s="897"/>
      <c r="J3" s="897"/>
      <c r="K3" s="897"/>
      <c r="L3" s="897"/>
      <c r="M3" s="897"/>
    </row>
    <row r="4" spans="1:13" ht="21" customHeight="1">
      <c r="A4" s="884" t="s">
        <v>100</v>
      </c>
      <c r="B4" s="884"/>
      <c r="C4" s="884"/>
      <c r="D4" s="884"/>
      <c r="E4" s="884"/>
      <c r="F4" s="884"/>
      <c r="G4" s="884"/>
      <c r="H4" s="884"/>
      <c r="I4" s="884"/>
      <c r="J4" s="884"/>
      <c r="K4" s="884"/>
      <c r="L4" s="884"/>
      <c r="M4" s="884"/>
    </row>
    <row r="5" spans="1:13" ht="8.25" customHeight="1">
      <c r="A5" s="559"/>
      <c r="B5" s="560"/>
      <c r="C5" s="561"/>
      <c r="D5" s="561"/>
      <c r="E5" s="561"/>
      <c r="F5" s="561"/>
      <c r="G5" s="561"/>
      <c r="H5" s="561"/>
      <c r="I5" s="561"/>
      <c r="J5" s="561"/>
      <c r="K5" s="561"/>
      <c r="L5" s="561"/>
      <c r="M5" s="561"/>
    </row>
    <row r="6" spans="1:13" ht="6.75" customHeight="1" hidden="1" thickBot="1">
      <c r="A6" s="560"/>
      <c r="B6" s="560"/>
      <c r="C6" s="561"/>
      <c r="D6" s="561"/>
      <c r="E6" s="561"/>
      <c r="F6" s="561"/>
      <c r="G6" s="561"/>
      <c r="H6" s="561"/>
      <c r="I6" s="561"/>
      <c r="J6" s="561"/>
      <c r="K6" s="561"/>
      <c r="L6" s="561"/>
      <c r="M6" s="561"/>
    </row>
    <row r="7" spans="1:13" ht="19.5" customHeight="1" thickBot="1">
      <c r="A7" s="562"/>
      <c r="B7" s="562"/>
      <c r="C7" s="563"/>
      <c r="D7" s="563"/>
      <c r="E7" s="563"/>
      <c r="F7" s="563"/>
      <c r="G7" s="564"/>
      <c r="H7" s="564"/>
      <c r="I7" s="564"/>
      <c r="J7" s="564"/>
      <c r="K7" s="564"/>
      <c r="L7" s="564"/>
      <c r="M7" s="565" t="s">
        <v>574</v>
      </c>
    </row>
    <row r="8" spans="1:13" s="566" customFormat="1" ht="40.5" customHeight="1">
      <c r="A8" s="890" t="s">
        <v>423</v>
      </c>
      <c r="B8" s="625"/>
      <c r="C8" s="893" t="s">
        <v>69</v>
      </c>
      <c r="D8" s="895" t="s">
        <v>424</v>
      </c>
      <c r="E8" s="895" t="s">
        <v>425</v>
      </c>
      <c r="F8" s="895" t="s">
        <v>426</v>
      </c>
      <c r="G8" s="895" t="s">
        <v>427</v>
      </c>
      <c r="H8" s="895" t="s">
        <v>428</v>
      </c>
      <c r="I8" s="895" t="s">
        <v>41</v>
      </c>
      <c r="J8" s="898" t="s">
        <v>429</v>
      </c>
      <c r="K8" s="899"/>
      <c r="L8" s="900"/>
      <c r="M8" s="901" t="s">
        <v>430</v>
      </c>
    </row>
    <row r="9" spans="1:13" s="566" customFormat="1" ht="40.5" customHeight="1">
      <c r="A9" s="891"/>
      <c r="B9" s="626" t="s">
        <v>64</v>
      </c>
      <c r="C9" s="894"/>
      <c r="D9" s="889"/>
      <c r="E9" s="889"/>
      <c r="F9" s="889"/>
      <c r="G9" s="889"/>
      <c r="H9" s="889"/>
      <c r="I9" s="889"/>
      <c r="J9" s="904" t="s">
        <v>69</v>
      </c>
      <c r="K9" s="888" t="s">
        <v>3</v>
      </c>
      <c r="L9" s="888" t="s">
        <v>2</v>
      </c>
      <c r="M9" s="902"/>
    </row>
    <row r="10" spans="1:13" s="566" customFormat="1" ht="40.5" customHeight="1">
      <c r="A10" s="891"/>
      <c r="B10" s="626"/>
      <c r="C10" s="894"/>
      <c r="D10" s="889"/>
      <c r="E10" s="889"/>
      <c r="F10" s="889"/>
      <c r="G10" s="889"/>
      <c r="H10" s="889"/>
      <c r="I10" s="889"/>
      <c r="J10" s="905"/>
      <c r="K10" s="889"/>
      <c r="L10" s="889"/>
      <c r="M10" s="902"/>
    </row>
    <row r="11" spans="1:13" s="566" customFormat="1" ht="23.25" customHeight="1">
      <c r="A11" s="892"/>
      <c r="B11" s="626"/>
      <c r="C11" s="894"/>
      <c r="D11" s="896"/>
      <c r="E11" s="896"/>
      <c r="F11" s="889"/>
      <c r="G11" s="889"/>
      <c r="H11" s="896"/>
      <c r="I11" s="889"/>
      <c r="J11" s="905"/>
      <c r="K11" s="889"/>
      <c r="L11" s="889"/>
      <c r="M11" s="903"/>
    </row>
    <row r="12" spans="1:13" s="567" customFormat="1" ht="17.25" customHeight="1">
      <c r="A12" s="627" t="s">
        <v>0</v>
      </c>
      <c r="B12" s="628" t="s">
        <v>1</v>
      </c>
      <c r="C12" s="629">
        <v>1</v>
      </c>
      <c r="D12" s="630">
        <f>C12+1</f>
        <v>2</v>
      </c>
      <c r="E12" s="630">
        <f aca="true" t="shared" si="0" ref="E12:M12">D12+1</f>
        <v>3</v>
      </c>
      <c r="F12" s="630">
        <f t="shared" si="0"/>
        <v>4</v>
      </c>
      <c r="G12" s="630">
        <f t="shared" si="0"/>
        <v>5</v>
      </c>
      <c r="H12" s="630">
        <f>G12+1</f>
        <v>6</v>
      </c>
      <c r="I12" s="630">
        <f>H12+1</f>
        <v>7</v>
      </c>
      <c r="J12" s="630">
        <f t="shared" si="0"/>
        <v>8</v>
      </c>
      <c r="K12" s="630">
        <f t="shared" si="0"/>
        <v>9</v>
      </c>
      <c r="L12" s="630">
        <f t="shared" si="0"/>
        <v>10</v>
      </c>
      <c r="M12" s="631">
        <f t="shared" si="0"/>
        <v>11</v>
      </c>
    </row>
    <row r="13" spans="1:13" s="568" customFormat="1" ht="21.75" customHeight="1">
      <c r="A13" s="556"/>
      <c r="B13" s="557" t="s">
        <v>431</v>
      </c>
      <c r="C13" s="632">
        <f>SUM(D13:J13)+M13</f>
        <v>724431220.84</v>
      </c>
      <c r="D13" s="632">
        <f>D14+D46+D51+D54+D56+D58+D72+D75+D79+D80+D83+D86+D89+D90</f>
        <v>236150000</v>
      </c>
      <c r="E13" s="632">
        <f>E14+E46+E51+E54+E58+E72+E75+E79+E80+E83+E86+E89+E90+E84+E85</f>
        <v>464881094.84000003</v>
      </c>
      <c r="F13" s="632">
        <f aca="true" t="shared" si="1" ref="F13:M13">F14+F46+F51+F54+F56+F58+F72+F75+F79+F80+F83+F86+F89+F90</f>
        <v>0</v>
      </c>
      <c r="G13" s="632">
        <f t="shared" si="1"/>
        <v>0</v>
      </c>
      <c r="H13" s="632">
        <f t="shared" si="1"/>
        <v>13439126</v>
      </c>
      <c r="I13" s="632">
        <f t="shared" si="1"/>
        <v>0</v>
      </c>
      <c r="J13" s="632">
        <f t="shared" si="1"/>
        <v>9961000</v>
      </c>
      <c r="K13" s="632">
        <f t="shared" si="1"/>
        <v>0</v>
      </c>
      <c r="L13" s="632">
        <f t="shared" si="1"/>
        <v>9961000</v>
      </c>
      <c r="M13" s="633">
        <f t="shared" si="1"/>
        <v>0</v>
      </c>
    </row>
    <row r="14" spans="1:13" s="569" customFormat="1" ht="18.75" customHeight="1">
      <c r="A14" s="540" t="s">
        <v>5</v>
      </c>
      <c r="B14" s="634" t="s">
        <v>432</v>
      </c>
      <c r="C14" s="531">
        <f aca="true" t="shared" si="2" ref="C14:M14">C15+C27+C28+C34</f>
        <v>43581228.84</v>
      </c>
      <c r="D14" s="531">
        <f t="shared" si="2"/>
        <v>0</v>
      </c>
      <c r="E14" s="531">
        <f t="shared" si="2"/>
        <v>43581228.84</v>
      </c>
      <c r="F14" s="531">
        <f t="shared" si="2"/>
        <v>0</v>
      </c>
      <c r="G14" s="531">
        <f t="shared" si="2"/>
        <v>0</v>
      </c>
      <c r="H14" s="531">
        <f t="shared" si="2"/>
        <v>0</v>
      </c>
      <c r="I14" s="531">
        <f t="shared" si="2"/>
        <v>0</v>
      </c>
      <c r="J14" s="531">
        <f t="shared" si="2"/>
        <v>0</v>
      </c>
      <c r="K14" s="531">
        <f t="shared" si="2"/>
        <v>0</v>
      </c>
      <c r="L14" s="531">
        <f t="shared" si="2"/>
        <v>0</v>
      </c>
      <c r="M14" s="531">
        <f t="shared" si="2"/>
        <v>0</v>
      </c>
    </row>
    <row r="15" spans="1:13" s="569" customFormat="1" ht="18.75" customHeight="1">
      <c r="A15" s="540">
        <v>1</v>
      </c>
      <c r="B15" s="634" t="s">
        <v>433</v>
      </c>
      <c r="C15" s="531">
        <f>SUM(C16:C26)</f>
        <v>23668850</v>
      </c>
      <c r="D15" s="531"/>
      <c r="E15" s="531">
        <f>SUM(E16:E26)</f>
        <v>23668850</v>
      </c>
      <c r="F15" s="531"/>
      <c r="G15" s="531"/>
      <c r="H15" s="531"/>
      <c r="I15" s="531"/>
      <c r="J15" s="531">
        <f>SUM(J16:J26)</f>
        <v>0</v>
      </c>
      <c r="K15" s="531"/>
      <c r="L15" s="531">
        <f>SUM(L16:L26)</f>
        <v>0</v>
      </c>
      <c r="M15" s="532"/>
    </row>
    <row r="16" spans="1:13" s="569" customFormat="1" ht="18.75" customHeight="1">
      <c r="A16" s="540"/>
      <c r="B16" s="549" t="s">
        <v>338</v>
      </c>
      <c r="C16" s="528">
        <f>D16+E16+F16+G16+H16+I16+J16+M16</f>
        <v>7611421</v>
      </c>
      <c r="D16" s="531"/>
      <c r="E16" s="528">
        <v>7611421</v>
      </c>
      <c r="F16" s="531"/>
      <c r="G16" s="531"/>
      <c r="H16" s="531"/>
      <c r="I16" s="531"/>
      <c r="J16" s="531"/>
      <c r="K16" s="531"/>
      <c r="L16" s="531"/>
      <c r="M16" s="532"/>
    </row>
    <row r="17" spans="1:13" s="569" customFormat="1" ht="18.75" customHeight="1">
      <c r="A17" s="635" t="s">
        <v>396</v>
      </c>
      <c r="B17" s="549" t="s">
        <v>623</v>
      </c>
      <c r="C17" s="528">
        <f>D17+E17+F17+G17+H17+I17+J17+M17</f>
        <v>3884517</v>
      </c>
      <c r="D17" s="531"/>
      <c r="E17" s="528">
        <v>3884517</v>
      </c>
      <c r="F17" s="531"/>
      <c r="G17" s="531"/>
      <c r="H17" s="531"/>
      <c r="I17" s="531"/>
      <c r="J17" s="528">
        <f>K17+L17</f>
        <v>0</v>
      </c>
      <c r="K17" s="528"/>
      <c r="L17" s="528"/>
      <c r="M17" s="532"/>
    </row>
    <row r="18" spans="1:13" s="569" customFormat="1" ht="18.75" customHeight="1">
      <c r="A18" s="635" t="s">
        <v>396</v>
      </c>
      <c r="B18" s="549" t="s">
        <v>624</v>
      </c>
      <c r="C18" s="528">
        <f aca="true" t="shared" si="3" ref="C18:C27">D18+E18+F18+G18+H18+I18+J18+M18</f>
        <v>2017993</v>
      </c>
      <c r="D18" s="531"/>
      <c r="E18" s="528">
        <v>2017993</v>
      </c>
      <c r="F18" s="531"/>
      <c r="G18" s="531"/>
      <c r="H18" s="531"/>
      <c r="I18" s="531"/>
      <c r="J18" s="528"/>
      <c r="K18" s="528"/>
      <c r="L18" s="528"/>
      <c r="M18" s="532"/>
    </row>
    <row r="19" spans="1:13" s="569" customFormat="1" ht="18.75" customHeight="1">
      <c r="A19" s="635" t="s">
        <v>396</v>
      </c>
      <c r="B19" s="549" t="s">
        <v>435</v>
      </c>
      <c r="C19" s="528">
        <f t="shared" si="3"/>
        <v>1104745</v>
      </c>
      <c r="D19" s="531"/>
      <c r="E19" s="528">
        <v>1104745</v>
      </c>
      <c r="F19" s="531"/>
      <c r="G19" s="531"/>
      <c r="H19" s="531"/>
      <c r="I19" s="531"/>
      <c r="J19" s="528">
        <f>K19+L19</f>
        <v>0</v>
      </c>
      <c r="K19" s="528"/>
      <c r="L19" s="528"/>
      <c r="M19" s="532"/>
    </row>
    <row r="20" spans="1:13" s="569" customFormat="1" ht="18.75" customHeight="1">
      <c r="A20" s="635" t="s">
        <v>396</v>
      </c>
      <c r="B20" s="549" t="s">
        <v>457</v>
      </c>
      <c r="C20" s="528">
        <f t="shared" si="3"/>
        <v>1203743</v>
      </c>
      <c r="D20" s="531"/>
      <c r="E20" s="528">
        <v>1203743</v>
      </c>
      <c r="F20" s="531"/>
      <c r="G20" s="531"/>
      <c r="H20" s="531"/>
      <c r="I20" s="531"/>
      <c r="J20" s="531"/>
      <c r="K20" s="531"/>
      <c r="L20" s="531"/>
      <c r="M20" s="532"/>
    </row>
    <row r="21" spans="1:13" s="569" customFormat="1" ht="18.75" customHeight="1">
      <c r="A21" s="635" t="s">
        <v>396</v>
      </c>
      <c r="B21" s="549" t="s">
        <v>625</v>
      </c>
      <c r="C21" s="528">
        <f t="shared" si="3"/>
        <v>1226244</v>
      </c>
      <c r="D21" s="531"/>
      <c r="E21" s="528">
        <v>1226244</v>
      </c>
      <c r="F21" s="531"/>
      <c r="G21" s="531"/>
      <c r="H21" s="531"/>
      <c r="I21" s="531"/>
      <c r="J21" s="531"/>
      <c r="K21" s="531"/>
      <c r="L21" s="531"/>
      <c r="M21" s="532"/>
    </row>
    <row r="22" spans="1:13" s="569" customFormat="1" ht="18.75" customHeight="1">
      <c r="A22" s="635" t="s">
        <v>396</v>
      </c>
      <c r="B22" s="549" t="s">
        <v>626</v>
      </c>
      <c r="C22" s="528">
        <f t="shared" si="3"/>
        <v>1164680</v>
      </c>
      <c r="D22" s="531"/>
      <c r="E22" s="528">
        <v>1164680</v>
      </c>
      <c r="F22" s="531"/>
      <c r="G22" s="531"/>
      <c r="H22" s="531"/>
      <c r="I22" s="531"/>
      <c r="J22" s="531"/>
      <c r="K22" s="531"/>
      <c r="L22" s="531"/>
      <c r="M22" s="532"/>
    </row>
    <row r="23" spans="1:13" s="569" customFormat="1" ht="18.75" customHeight="1">
      <c r="A23" s="635" t="s">
        <v>396</v>
      </c>
      <c r="B23" s="549" t="s">
        <v>340</v>
      </c>
      <c r="C23" s="528">
        <f t="shared" si="3"/>
        <v>1155644</v>
      </c>
      <c r="D23" s="531"/>
      <c r="E23" s="528">
        <v>1155644</v>
      </c>
      <c r="F23" s="531"/>
      <c r="G23" s="531"/>
      <c r="H23" s="531"/>
      <c r="I23" s="531"/>
      <c r="J23" s="531"/>
      <c r="K23" s="531"/>
      <c r="L23" s="531"/>
      <c r="M23" s="532"/>
    </row>
    <row r="24" spans="1:13" s="569" customFormat="1" ht="18.75" customHeight="1">
      <c r="A24" s="635" t="s">
        <v>396</v>
      </c>
      <c r="B24" s="549" t="s">
        <v>627</v>
      </c>
      <c r="C24" s="528">
        <f t="shared" si="3"/>
        <v>1159415</v>
      </c>
      <c r="D24" s="531"/>
      <c r="E24" s="528">
        <v>1159415</v>
      </c>
      <c r="F24" s="531"/>
      <c r="G24" s="531"/>
      <c r="H24" s="531"/>
      <c r="I24" s="531"/>
      <c r="J24" s="528">
        <f>K24+L24</f>
        <v>0</v>
      </c>
      <c r="K24" s="531"/>
      <c r="L24" s="528"/>
      <c r="M24" s="532"/>
    </row>
    <row r="25" spans="1:13" s="569" customFormat="1" ht="18.75" customHeight="1">
      <c r="A25" s="635" t="s">
        <v>396</v>
      </c>
      <c r="B25" s="549" t="s">
        <v>628</v>
      </c>
      <c r="C25" s="528">
        <f t="shared" si="3"/>
        <v>1178734</v>
      </c>
      <c r="D25" s="531"/>
      <c r="E25" s="528">
        <v>1178734</v>
      </c>
      <c r="F25" s="531"/>
      <c r="G25" s="531"/>
      <c r="H25" s="531"/>
      <c r="I25" s="531"/>
      <c r="J25" s="531"/>
      <c r="K25" s="531"/>
      <c r="L25" s="531"/>
      <c r="M25" s="532"/>
    </row>
    <row r="26" spans="1:13" s="569" customFormat="1" ht="18.75" customHeight="1">
      <c r="A26" s="635" t="s">
        <v>396</v>
      </c>
      <c r="B26" s="549" t="s">
        <v>441</v>
      </c>
      <c r="C26" s="528">
        <f t="shared" si="3"/>
        <v>1961714</v>
      </c>
      <c r="D26" s="531"/>
      <c r="E26" s="528">
        <v>1961714</v>
      </c>
      <c r="F26" s="531"/>
      <c r="G26" s="531"/>
      <c r="H26" s="531"/>
      <c r="I26" s="531"/>
      <c r="J26" s="531"/>
      <c r="K26" s="531"/>
      <c r="L26" s="531"/>
      <c r="M26" s="532"/>
    </row>
    <row r="27" spans="1:13" s="569" customFormat="1" ht="18.75" customHeight="1">
      <c r="A27" s="540">
        <v>2</v>
      </c>
      <c r="B27" s="634" t="s">
        <v>442</v>
      </c>
      <c r="C27" s="531">
        <f t="shared" si="3"/>
        <v>12508967</v>
      </c>
      <c r="D27" s="531"/>
      <c r="E27" s="531">
        <v>12508967</v>
      </c>
      <c r="F27" s="531"/>
      <c r="G27" s="531"/>
      <c r="H27" s="531"/>
      <c r="I27" s="531"/>
      <c r="J27" s="531"/>
      <c r="K27" s="531"/>
      <c r="L27" s="531"/>
      <c r="M27" s="532"/>
    </row>
    <row r="28" spans="1:13" s="569" customFormat="1" ht="18.75" customHeight="1">
      <c r="A28" s="540">
        <v>3</v>
      </c>
      <c r="B28" s="634" t="s">
        <v>443</v>
      </c>
      <c r="C28" s="531">
        <f>SUM(C29:C33)</f>
        <v>4882064</v>
      </c>
      <c r="D28" s="531"/>
      <c r="E28" s="531">
        <f>SUM(E29:E33)</f>
        <v>4882064</v>
      </c>
      <c r="F28" s="531"/>
      <c r="G28" s="531"/>
      <c r="H28" s="531"/>
      <c r="I28" s="531"/>
      <c r="J28" s="531"/>
      <c r="K28" s="531"/>
      <c r="L28" s="531"/>
      <c r="M28" s="532"/>
    </row>
    <row r="29" spans="1:13" s="569" customFormat="1" ht="18.75" customHeight="1">
      <c r="A29" s="637" t="s">
        <v>396</v>
      </c>
      <c r="B29" s="549" t="s">
        <v>629</v>
      </c>
      <c r="C29" s="528">
        <f>D29+E29+F29+G29+H29+I29+J29+M29</f>
        <v>1409043</v>
      </c>
      <c r="D29" s="531"/>
      <c r="E29" s="528">
        <v>1409043</v>
      </c>
      <c r="F29" s="531"/>
      <c r="G29" s="531"/>
      <c r="H29" s="531"/>
      <c r="I29" s="531"/>
      <c r="J29" s="531"/>
      <c r="K29" s="531"/>
      <c r="L29" s="531"/>
      <c r="M29" s="532"/>
    </row>
    <row r="30" spans="1:13" s="569" customFormat="1" ht="18.75" customHeight="1">
      <c r="A30" s="637" t="s">
        <v>396</v>
      </c>
      <c r="B30" s="549" t="s">
        <v>630</v>
      </c>
      <c r="C30" s="528">
        <f>D30+E30+F30+G30+H30+I30+J30+M30</f>
        <v>1053539</v>
      </c>
      <c r="D30" s="531"/>
      <c r="E30" s="528">
        <v>1053539</v>
      </c>
      <c r="F30" s="531"/>
      <c r="G30" s="531"/>
      <c r="H30" s="531"/>
      <c r="I30" s="531"/>
      <c r="J30" s="531"/>
      <c r="K30" s="531"/>
      <c r="L30" s="531"/>
      <c r="M30" s="532"/>
    </row>
    <row r="31" spans="1:13" s="569" customFormat="1" ht="18.75" customHeight="1">
      <c r="A31" s="637" t="s">
        <v>396</v>
      </c>
      <c r="B31" s="549" t="s">
        <v>631</v>
      </c>
      <c r="C31" s="528">
        <f>D31+E31+F31+G31+H31+I31+J31+M31</f>
        <v>977349</v>
      </c>
      <c r="D31" s="531"/>
      <c r="E31" s="528">
        <v>977349</v>
      </c>
      <c r="F31" s="531"/>
      <c r="G31" s="531"/>
      <c r="H31" s="531"/>
      <c r="I31" s="531"/>
      <c r="J31" s="531"/>
      <c r="K31" s="531"/>
      <c r="L31" s="531"/>
      <c r="M31" s="532"/>
    </row>
    <row r="32" spans="1:13" s="569" customFormat="1" ht="18.75" customHeight="1">
      <c r="A32" s="637" t="s">
        <v>396</v>
      </c>
      <c r="B32" s="549" t="s">
        <v>632</v>
      </c>
      <c r="C32" s="528">
        <f>D32+E32+F32+G32+H32+I32+J32+M32</f>
        <v>795447</v>
      </c>
      <c r="D32" s="531"/>
      <c r="E32" s="528">
        <v>795447</v>
      </c>
      <c r="F32" s="531"/>
      <c r="G32" s="531"/>
      <c r="H32" s="531"/>
      <c r="I32" s="531"/>
      <c r="J32" s="531"/>
      <c r="K32" s="531"/>
      <c r="L32" s="531"/>
      <c r="M32" s="532"/>
    </row>
    <row r="33" spans="1:13" s="569" customFormat="1" ht="18.75" customHeight="1">
      <c r="A33" s="637" t="s">
        <v>396</v>
      </c>
      <c r="B33" s="549" t="s">
        <v>356</v>
      </c>
      <c r="C33" s="528">
        <f>D33+E33+F33+G33+H33+I33+J33+M33</f>
        <v>646686</v>
      </c>
      <c r="D33" s="531"/>
      <c r="E33" s="528">
        <v>646686</v>
      </c>
      <c r="F33" s="531"/>
      <c r="G33" s="531"/>
      <c r="H33" s="531"/>
      <c r="I33" s="531"/>
      <c r="J33" s="531"/>
      <c r="K33" s="531"/>
      <c r="L33" s="531"/>
      <c r="M33" s="532"/>
    </row>
    <row r="34" spans="1:13" s="569" customFormat="1" ht="18.75" customHeight="1">
      <c r="A34" s="540">
        <v>4</v>
      </c>
      <c r="B34" s="634" t="s">
        <v>447</v>
      </c>
      <c r="C34" s="531">
        <f>SUM(C35:C45)</f>
        <v>2521347.8400000003</v>
      </c>
      <c r="D34" s="531"/>
      <c r="E34" s="531">
        <f>SUM(E35:E45)</f>
        <v>2521347.8400000003</v>
      </c>
      <c r="F34" s="531"/>
      <c r="G34" s="531"/>
      <c r="H34" s="531"/>
      <c r="I34" s="531"/>
      <c r="J34" s="531"/>
      <c r="K34" s="531"/>
      <c r="L34" s="531"/>
      <c r="M34" s="532"/>
    </row>
    <row r="35" spans="1:13" s="569" customFormat="1" ht="18.75" customHeight="1">
      <c r="A35" s="637" t="s">
        <v>396</v>
      </c>
      <c r="B35" s="815" t="s">
        <v>350</v>
      </c>
      <c r="C35" s="528">
        <f aca="true" t="shared" si="4" ref="C35:C45">D35+E35+F35+G35+H35+I35+J35+M35</f>
        <v>579538</v>
      </c>
      <c r="D35" s="531"/>
      <c r="E35" s="528">
        <v>579538</v>
      </c>
      <c r="F35" s="531"/>
      <c r="G35" s="531"/>
      <c r="H35" s="531"/>
      <c r="I35" s="531"/>
      <c r="J35" s="531"/>
      <c r="K35" s="531"/>
      <c r="L35" s="531"/>
      <c r="M35" s="532"/>
    </row>
    <row r="36" spans="1:13" s="569" customFormat="1" ht="18.75" customHeight="1">
      <c r="A36" s="637" t="s">
        <v>396</v>
      </c>
      <c r="B36" s="815" t="s">
        <v>351</v>
      </c>
      <c r="C36" s="528">
        <f t="shared" si="4"/>
        <v>506288</v>
      </c>
      <c r="D36" s="531"/>
      <c r="E36" s="528">
        <v>506288</v>
      </c>
      <c r="F36" s="531"/>
      <c r="G36" s="531"/>
      <c r="H36" s="531"/>
      <c r="I36" s="531"/>
      <c r="J36" s="531"/>
      <c r="K36" s="531"/>
      <c r="L36" s="531"/>
      <c r="M36" s="532"/>
    </row>
    <row r="37" spans="1:13" s="569" customFormat="1" ht="18.75" customHeight="1">
      <c r="A37" s="637" t="s">
        <v>396</v>
      </c>
      <c r="B37" s="549" t="s">
        <v>559</v>
      </c>
      <c r="C37" s="528">
        <f t="shared" si="4"/>
        <v>204009.83999999997</v>
      </c>
      <c r="D37" s="531"/>
      <c r="E37" s="528">
        <v>204009.83999999997</v>
      </c>
      <c r="F37" s="531"/>
      <c r="G37" s="531"/>
      <c r="H37" s="531"/>
      <c r="I37" s="531"/>
      <c r="J37" s="531"/>
      <c r="K37" s="531"/>
      <c r="L37" s="531"/>
      <c r="M37" s="532"/>
    </row>
    <row r="38" spans="1:13" s="569" customFormat="1" ht="18.75" customHeight="1">
      <c r="A38" s="637" t="s">
        <v>396</v>
      </c>
      <c r="B38" s="816" t="s">
        <v>560</v>
      </c>
      <c r="C38" s="528">
        <f t="shared" si="4"/>
        <v>197683.2</v>
      </c>
      <c r="D38" s="531"/>
      <c r="E38" s="528">
        <v>197683.2</v>
      </c>
      <c r="F38" s="531"/>
      <c r="G38" s="531"/>
      <c r="H38" s="531"/>
      <c r="I38" s="531"/>
      <c r="J38" s="531"/>
      <c r="K38" s="531"/>
      <c r="L38" s="531"/>
      <c r="M38" s="532"/>
    </row>
    <row r="39" spans="1:13" s="569" customFormat="1" ht="18.75" customHeight="1">
      <c r="A39" s="637" t="s">
        <v>396</v>
      </c>
      <c r="B39" s="816" t="s">
        <v>561</v>
      </c>
      <c r="C39" s="528">
        <f t="shared" si="4"/>
        <v>212683.2</v>
      </c>
      <c r="D39" s="531"/>
      <c r="E39" s="528">
        <v>212683.2</v>
      </c>
      <c r="F39" s="531"/>
      <c r="G39" s="531"/>
      <c r="H39" s="531"/>
      <c r="I39" s="531"/>
      <c r="J39" s="531"/>
      <c r="K39" s="531"/>
      <c r="L39" s="531"/>
      <c r="M39" s="532"/>
    </row>
    <row r="40" spans="1:13" s="569" customFormat="1" ht="18.75" customHeight="1">
      <c r="A40" s="637" t="s">
        <v>396</v>
      </c>
      <c r="B40" s="549" t="s">
        <v>562</v>
      </c>
      <c r="C40" s="528">
        <f t="shared" si="4"/>
        <v>136857.59999999998</v>
      </c>
      <c r="D40" s="531"/>
      <c r="E40" s="528">
        <v>136857.59999999998</v>
      </c>
      <c r="F40" s="531"/>
      <c r="G40" s="531"/>
      <c r="H40" s="531"/>
      <c r="I40" s="531"/>
      <c r="J40" s="531"/>
      <c r="K40" s="531"/>
      <c r="L40" s="531"/>
      <c r="M40" s="532"/>
    </row>
    <row r="41" spans="1:13" s="569" customFormat="1" ht="18.75" customHeight="1">
      <c r="A41" s="637" t="s">
        <v>396</v>
      </c>
      <c r="B41" s="549" t="s">
        <v>563</v>
      </c>
      <c r="C41" s="528">
        <f t="shared" si="4"/>
        <v>136857.59999999998</v>
      </c>
      <c r="D41" s="531"/>
      <c r="E41" s="528">
        <v>136857.59999999998</v>
      </c>
      <c r="F41" s="531"/>
      <c r="G41" s="531"/>
      <c r="H41" s="531"/>
      <c r="I41" s="531"/>
      <c r="J41" s="531"/>
      <c r="K41" s="531"/>
      <c r="L41" s="531"/>
      <c r="M41" s="532"/>
    </row>
    <row r="42" spans="1:13" s="569" customFormat="1" ht="18.75" customHeight="1">
      <c r="A42" s="637" t="s">
        <v>396</v>
      </c>
      <c r="B42" s="549" t="s">
        <v>564</v>
      </c>
      <c r="C42" s="528">
        <f t="shared" si="4"/>
        <v>136857.59999999998</v>
      </c>
      <c r="D42" s="531"/>
      <c r="E42" s="528">
        <v>136857.59999999998</v>
      </c>
      <c r="F42" s="531"/>
      <c r="G42" s="531"/>
      <c r="H42" s="531"/>
      <c r="I42" s="531"/>
      <c r="J42" s="531"/>
      <c r="K42" s="531"/>
      <c r="L42" s="531"/>
      <c r="M42" s="532"/>
    </row>
    <row r="43" spans="1:13" s="569" customFormat="1" ht="18.75" customHeight="1">
      <c r="A43" s="637" t="s">
        <v>396</v>
      </c>
      <c r="B43" s="549" t="s">
        <v>565</v>
      </c>
      <c r="C43" s="528">
        <f t="shared" si="4"/>
        <v>136857.59999999998</v>
      </c>
      <c r="D43" s="531"/>
      <c r="E43" s="528">
        <v>136857.59999999998</v>
      </c>
      <c r="F43" s="531"/>
      <c r="G43" s="531"/>
      <c r="H43" s="531"/>
      <c r="I43" s="531"/>
      <c r="J43" s="531"/>
      <c r="K43" s="531"/>
      <c r="L43" s="531"/>
      <c r="M43" s="532"/>
    </row>
    <row r="44" spans="1:13" s="569" customFormat="1" ht="18.75" customHeight="1">
      <c r="A44" s="637" t="s">
        <v>396</v>
      </c>
      <c r="B44" s="549" t="s">
        <v>448</v>
      </c>
      <c r="C44" s="528">
        <f t="shared" si="4"/>
        <v>136857.59999999998</v>
      </c>
      <c r="D44" s="531"/>
      <c r="E44" s="528">
        <v>136857.59999999998</v>
      </c>
      <c r="F44" s="531"/>
      <c r="G44" s="531"/>
      <c r="H44" s="531"/>
      <c r="I44" s="531"/>
      <c r="J44" s="531"/>
      <c r="K44" s="531"/>
      <c r="L44" s="531"/>
      <c r="M44" s="532"/>
    </row>
    <row r="45" spans="1:13" s="569" customFormat="1" ht="18.75" customHeight="1">
      <c r="A45" s="637" t="s">
        <v>396</v>
      </c>
      <c r="B45" s="549" t="s">
        <v>566</v>
      </c>
      <c r="C45" s="528">
        <f t="shared" si="4"/>
        <v>136857.59999999998</v>
      </c>
      <c r="D45" s="531"/>
      <c r="E45" s="528">
        <v>136857.59999999998</v>
      </c>
      <c r="F45" s="531"/>
      <c r="G45" s="531"/>
      <c r="H45" s="531"/>
      <c r="I45" s="531"/>
      <c r="J45" s="531"/>
      <c r="K45" s="531"/>
      <c r="L45" s="531"/>
      <c r="M45" s="532"/>
    </row>
    <row r="46" spans="1:13" s="569" customFormat="1" ht="18.75" customHeight="1">
      <c r="A46" s="540" t="s">
        <v>6</v>
      </c>
      <c r="B46" s="634" t="s">
        <v>449</v>
      </c>
      <c r="C46" s="531">
        <f>D46+E46+F46+G46+H46+I46+J46+M46</f>
        <v>264124350</v>
      </c>
      <c r="D46" s="531"/>
      <c r="E46" s="531">
        <f>E47+E48+E49+E50</f>
        <v>263197350</v>
      </c>
      <c r="F46" s="531"/>
      <c r="G46" s="531"/>
      <c r="H46" s="531"/>
      <c r="I46" s="531"/>
      <c r="J46" s="531">
        <f>SUM(J47:J50)</f>
        <v>927000</v>
      </c>
      <c r="K46" s="531">
        <f>SUM(K47:K50)</f>
        <v>0</v>
      </c>
      <c r="L46" s="531">
        <f>SUM(L47:L50)</f>
        <v>927000</v>
      </c>
      <c r="M46" s="532"/>
    </row>
    <row r="47" spans="1:13" s="569" customFormat="1" ht="18.75" customHeight="1">
      <c r="A47" s="637" t="s">
        <v>396</v>
      </c>
      <c r="B47" s="636" t="s">
        <v>633</v>
      </c>
      <c r="C47" s="528">
        <f>E47</f>
        <v>254055000</v>
      </c>
      <c r="D47" s="531"/>
      <c r="E47" s="528">
        <v>254055000</v>
      </c>
      <c r="F47" s="531"/>
      <c r="G47" s="531"/>
      <c r="H47" s="531"/>
      <c r="I47" s="531"/>
      <c r="J47" s="531"/>
      <c r="K47" s="531"/>
      <c r="L47" s="531"/>
      <c r="M47" s="532"/>
    </row>
    <row r="48" spans="1:13" s="569" customFormat="1" ht="37.5" customHeight="1">
      <c r="A48" s="637" t="s">
        <v>396</v>
      </c>
      <c r="B48" s="762" t="s">
        <v>582</v>
      </c>
      <c r="C48" s="649">
        <f>E48</f>
        <v>7000000</v>
      </c>
      <c r="D48" s="531"/>
      <c r="E48" s="649">
        <v>7000000</v>
      </c>
      <c r="F48" s="531"/>
      <c r="G48" s="531"/>
      <c r="H48" s="531"/>
      <c r="I48" s="531"/>
      <c r="J48" s="531"/>
      <c r="K48" s="531"/>
      <c r="L48" s="531"/>
      <c r="M48" s="532"/>
    </row>
    <row r="49" spans="1:13" s="569" customFormat="1" ht="19.5" customHeight="1">
      <c r="A49" s="638" t="s">
        <v>396</v>
      </c>
      <c r="B49" s="639" t="s">
        <v>686</v>
      </c>
      <c r="C49" s="640">
        <f>D49+E49+F49+G49+H49+I49+J49+M49</f>
        <v>927000</v>
      </c>
      <c r="D49" s="641"/>
      <c r="E49" s="640"/>
      <c r="F49" s="641"/>
      <c r="G49" s="641"/>
      <c r="H49" s="641"/>
      <c r="I49" s="641"/>
      <c r="J49" s="640">
        <f>L49</f>
        <v>927000</v>
      </c>
      <c r="K49" s="641"/>
      <c r="L49" s="640">
        <f>64000+825000+38000</f>
        <v>927000</v>
      </c>
      <c r="M49" s="642"/>
    </row>
    <row r="50" spans="1:13" s="569" customFormat="1" ht="41.25" customHeight="1">
      <c r="A50" s="638" t="s">
        <v>396</v>
      </c>
      <c r="B50" s="643" t="s">
        <v>634</v>
      </c>
      <c r="C50" s="649">
        <f>D50+E50+F50+G50+H50+I50+J50+M50</f>
        <v>2142350</v>
      </c>
      <c r="D50" s="624"/>
      <c r="E50" s="649">
        <v>2142350</v>
      </c>
      <c r="F50" s="531"/>
      <c r="G50" s="531"/>
      <c r="H50" s="531"/>
      <c r="I50" s="531"/>
      <c r="J50" s="531"/>
      <c r="K50" s="531"/>
      <c r="L50" s="531"/>
      <c r="M50" s="532"/>
    </row>
    <row r="51" spans="1:13" s="567" customFormat="1" ht="31.5" customHeight="1">
      <c r="A51" s="540" t="s">
        <v>17</v>
      </c>
      <c r="B51" s="634" t="s">
        <v>450</v>
      </c>
      <c r="C51" s="531">
        <f>D51+E51+F51+G51+H51+I51+J51+M51</f>
        <v>130000</v>
      </c>
      <c r="D51" s="531"/>
      <c r="E51" s="531">
        <f>E52+E53</f>
        <v>130000</v>
      </c>
      <c r="F51" s="531"/>
      <c r="G51" s="531"/>
      <c r="H51" s="531"/>
      <c r="I51" s="531"/>
      <c r="J51" s="531"/>
      <c r="K51" s="531"/>
      <c r="L51" s="531"/>
      <c r="M51" s="532"/>
    </row>
    <row r="52" spans="1:13" s="569" customFormat="1" ht="27" customHeight="1">
      <c r="A52" s="637" t="s">
        <v>396</v>
      </c>
      <c r="B52" s="636" t="s">
        <v>451</v>
      </c>
      <c r="C52" s="528">
        <f>D52+E52+F52+G52+H52+I52+J52+M52</f>
        <v>118000</v>
      </c>
      <c r="D52" s="531"/>
      <c r="E52" s="528">
        <v>118000</v>
      </c>
      <c r="F52" s="531"/>
      <c r="G52" s="531"/>
      <c r="H52" s="531"/>
      <c r="I52" s="531"/>
      <c r="J52" s="531"/>
      <c r="K52" s="531"/>
      <c r="L52" s="531"/>
      <c r="M52" s="532"/>
    </row>
    <row r="53" spans="1:13" s="569" customFormat="1" ht="24.75" customHeight="1">
      <c r="A53" s="637" t="s">
        <v>396</v>
      </c>
      <c r="B53" s="636" t="s">
        <v>434</v>
      </c>
      <c r="C53" s="528">
        <f>D53+E53+F53+G53+H53+I53+J53+M53</f>
        <v>12000</v>
      </c>
      <c r="D53" s="531"/>
      <c r="E53" s="528">
        <v>12000</v>
      </c>
      <c r="F53" s="531"/>
      <c r="G53" s="531"/>
      <c r="H53" s="531"/>
      <c r="I53" s="531"/>
      <c r="J53" s="531"/>
      <c r="K53" s="531"/>
      <c r="L53" s="531"/>
      <c r="M53" s="532"/>
    </row>
    <row r="54" spans="1:13" s="569" customFormat="1" ht="18.75" customHeight="1">
      <c r="A54" s="540" t="s">
        <v>18</v>
      </c>
      <c r="B54" s="634" t="s">
        <v>452</v>
      </c>
      <c r="C54" s="531">
        <f>SUM(C55:C57)</f>
        <v>3472716</v>
      </c>
      <c r="D54" s="531"/>
      <c r="E54" s="531">
        <f>SUM(E55:E57)</f>
        <v>3472716</v>
      </c>
      <c r="F54" s="531"/>
      <c r="G54" s="531"/>
      <c r="H54" s="531"/>
      <c r="I54" s="531"/>
      <c r="J54" s="531"/>
      <c r="K54" s="531"/>
      <c r="L54" s="531"/>
      <c r="M54" s="532"/>
    </row>
    <row r="55" spans="1:13" s="569" customFormat="1" ht="18.75" customHeight="1">
      <c r="A55" s="637" t="s">
        <v>396</v>
      </c>
      <c r="B55" s="636" t="s">
        <v>453</v>
      </c>
      <c r="C55" s="528">
        <f>D55+E55+F55+G55+H55+I55+J55+M55</f>
        <v>1543083</v>
      </c>
      <c r="D55" s="531"/>
      <c r="E55" s="528">
        <v>1543083</v>
      </c>
      <c r="F55" s="531"/>
      <c r="G55" s="531"/>
      <c r="H55" s="531"/>
      <c r="I55" s="531"/>
      <c r="J55" s="531"/>
      <c r="K55" s="531"/>
      <c r="L55" s="531"/>
      <c r="M55" s="532"/>
    </row>
    <row r="56" spans="1:13" s="569" customFormat="1" ht="18.75" customHeight="1">
      <c r="A56" s="635" t="s">
        <v>38</v>
      </c>
      <c r="B56" s="636" t="s">
        <v>454</v>
      </c>
      <c r="C56" s="527">
        <f>D56+E56+F56+G56+H56+I56+J56+M56</f>
        <v>900911</v>
      </c>
      <c r="D56" s="527"/>
      <c r="E56" s="527">
        <v>900911</v>
      </c>
      <c r="F56" s="527"/>
      <c r="G56" s="527"/>
      <c r="H56" s="527"/>
      <c r="I56" s="527"/>
      <c r="J56" s="527"/>
      <c r="K56" s="527"/>
      <c r="L56" s="527"/>
      <c r="M56" s="529"/>
    </row>
    <row r="57" spans="1:13" s="569" customFormat="1" ht="18.75" customHeight="1">
      <c r="A57" s="637" t="s">
        <v>396</v>
      </c>
      <c r="B57" s="636" t="s">
        <v>455</v>
      </c>
      <c r="C57" s="528">
        <f>D57+E57+F57+G57+H57+I57+J57+M57</f>
        <v>1028722</v>
      </c>
      <c r="D57" s="531"/>
      <c r="E57" s="527">
        <v>1028722</v>
      </c>
      <c r="F57" s="531"/>
      <c r="G57" s="531"/>
      <c r="H57" s="531"/>
      <c r="I57" s="531"/>
      <c r="J57" s="531"/>
      <c r="K57" s="531"/>
      <c r="L57" s="531"/>
      <c r="M57" s="532"/>
    </row>
    <row r="58" spans="1:13" s="569" customFormat="1" ht="18.75" customHeight="1">
      <c r="A58" s="540" t="s">
        <v>23</v>
      </c>
      <c r="B58" s="634" t="s">
        <v>456</v>
      </c>
      <c r="C58" s="531">
        <f aca="true" t="shared" si="5" ref="C58:C77">D58+E58+F58+G58+H58+I58+J58+M58</f>
        <v>83767922</v>
      </c>
      <c r="D58" s="531"/>
      <c r="E58" s="531">
        <f>E59+E60+E64+E63+E61+E62</f>
        <v>76028922</v>
      </c>
      <c r="F58" s="531"/>
      <c r="G58" s="531"/>
      <c r="H58" s="531"/>
      <c r="I58" s="531"/>
      <c r="J58" s="531">
        <f>J59+J60+J61+J62+J63+J64</f>
        <v>7739000</v>
      </c>
      <c r="K58" s="531">
        <f>K59+K60+K61+K62+K63+K64</f>
        <v>0</v>
      </c>
      <c r="L58" s="531">
        <f>L59+L60+L61+L62+L63+L64</f>
        <v>7739000</v>
      </c>
      <c r="M58" s="532"/>
    </row>
    <row r="59" spans="1:13" s="569" customFormat="1" ht="18.75" customHeight="1">
      <c r="A59" s="637" t="s">
        <v>396</v>
      </c>
      <c r="B59" s="636" t="s">
        <v>457</v>
      </c>
      <c r="C59" s="528">
        <f t="shared" si="5"/>
        <v>48930660</v>
      </c>
      <c r="D59" s="531"/>
      <c r="E59" s="528">
        <f>7000000+583652+39857732+1489276</f>
        <v>48930660</v>
      </c>
      <c r="F59" s="531"/>
      <c r="G59" s="531"/>
      <c r="H59" s="531"/>
      <c r="I59" s="531"/>
      <c r="J59" s="531"/>
      <c r="K59" s="531"/>
      <c r="L59" s="531"/>
      <c r="M59" s="532"/>
    </row>
    <row r="60" spans="1:13" s="570" customFormat="1" ht="18.75" customHeight="1">
      <c r="A60" s="644" t="s">
        <v>38</v>
      </c>
      <c r="B60" s="636" t="s">
        <v>458</v>
      </c>
      <c r="C60" s="528">
        <f t="shared" si="5"/>
        <v>384000</v>
      </c>
      <c r="D60" s="645"/>
      <c r="E60" s="646"/>
      <c r="F60" s="645"/>
      <c r="G60" s="645"/>
      <c r="H60" s="645"/>
      <c r="I60" s="645"/>
      <c r="J60" s="646">
        <f>K60+L60</f>
        <v>384000</v>
      </c>
      <c r="K60" s="646"/>
      <c r="L60" s="646">
        <v>384000</v>
      </c>
      <c r="M60" s="647"/>
    </row>
    <row r="61" spans="1:13" s="569" customFormat="1" ht="18.75" customHeight="1">
      <c r="A61" s="644" t="s">
        <v>38</v>
      </c>
      <c r="B61" s="636" t="s">
        <v>475</v>
      </c>
      <c r="C61" s="528">
        <f t="shared" si="5"/>
        <v>24000000</v>
      </c>
      <c r="D61" s="645"/>
      <c r="E61" s="646">
        <f>24000000</f>
        <v>24000000</v>
      </c>
      <c r="F61" s="645"/>
      <c r="G61" s="645"/>
      <c r="H61" s="645"/>
      <c r="I61" s="645"/>
      <c r="J61" s="646">
        <f>K61+L61</f>
        <v>0</v>
      </c>
      <c r="K61" s="646"/>
      <c r="L61" s="646"/>
      <c r="M61" s="647"/>
    </row>
    <row r="62" spans="1:13" s="569" customFormat="1" ht="18.75" customHeight="1">
      <c r="A62" s="644" t="s">
        <v>38</v>
      </c>
      <c r="B62" s="636" t="s">
        <v>625</v>
      </c>
      <c r="C62" s="528">
        <f t="shared" si="5"/>
        <v>1291000</v>
      </c>
      <c r="D62" s="645"/>
      <c r="E62" s="646">
        <v>1291000</v>
      </c>
      <c r="F62" s="645"/>
      <c r="G62" s="645"/>
      <c r="H62" s="645"/>
      <c r="I62" s="645"/>
      <c r="J62" s="645"/>
      <c r="K62" s="645"/>
      <c r="L62" s="645"/>
      <c r="M62" s="647"/>
    </row>
    <row r="63" spans="1:13" s="569" customFormat="1" ht="18.75" customHeight="1">
      <c r="A63" s="644" t="s">
        <v>38</v>
      </c>
      <c r="B63" s="636" t="s">
        <v>459</v>
      </c>
      <c r="C63" s="528">
        <f t="shared" si="5"/>
        <v>918262</v>
      </c>
      <c r="D63" s="645"/>
      <c r="E63" s="646">
        <v>918262</v>
      </c>
      <c r="F63" s="645"/>
      <c r="G63" s="645"/>
      <c r="H63" s="645"/>
      <c r="I63" s="645"/>
      <c r="J63" s="645"/>
      <c r="K63" s="645"/>
      <c r="L63" s="645"/>
      <c r="M63" s="647"/>
    </row>
    <row r="64" spans="1:13" s="569" customFormat="1" ht="18.75" customHeight="1">
      <c r="A64" s="644" t="s">
        <v>396</v>
      </c>
      <c r="B64" s="558" t="s">
        <v>583</v>
      </c>
      <c r="C64" s="531">
        <f t="shared" si="5"/>
        <v>8244000</v>
      </c>
      <c r="D64" s="645"/>
      <c r="E64" s="645">
        <f>SUM(E65:E67)</f>
        <v>889000</v>
      </c>
      <c r="F64" s="645"/>
      <c r="G64" s="645"/>
      <c r="H64" s="645"/>
      <c r="I64" s="645"/>
      <c r="J64" s="645">
        <f>SUM(J65:J71)</f>
        <v>7355000</v>
      </c>
      <c r="K64" s="645">
        <f>SUM(K65:K66)</f>
        <v>0</v>
      </c>
      <c r="L64" s="645">
        <f>SUM(L65:L71)</f>
        <v>7355000</v>
      </c>
      <c r="M64" s="647"/>
    </row>
    <row r="65" spans="1:13" s="569" customFormat="1" ht="36" customHeight="1">
      <c r="A65" s="648" t="s">
        <v>396</v>
      </c>
      <c r="B65" s="643" t="s">
        <v>460</v>
      </c>
      <c r="C65" s="649">
        <f t="shared" si="5"/>
        <v>389000</v>
      </c>
      <c r="D65" s="649"/>
      <c r="E65" s="649">
        <v>389000</v>
      </c>
      <c r="F65" s="649"/>
      <c r="G65" s="649"/>
      <c r="H65" s="649"/>
      <c r="I65" s="649"/>
      <c r="J65" s="649"/>
      <c r="K65" s="649"/>
      <c r="L65" s="649"/>
      <c r="M65" s="650"/>
    </row>
    <row r="66" spans="1:13" s="569" customFormat="1" ht="18.75" customHeight="1">
      <c r="A66" s="644" t="s">
        <v>38</v>
      </c>
      <c r="B66" s="636" t="s">
        <v>687</v>
      </c>
      <c r="C66" s="528">
        <f t="shared" si="5"/>
        <v>844000</v>
      </c>
      <c r="D66" s="645"/>
      <c r="E66" s="646"/>
      <c r="F66" s="645"/>
      <c r="G66" s="645"/>
      <c r="H66" s="645"/>
      <c r="I66" s="645"/>
      <c r="J66" s="646">
        <f>K66+L66</f>
        <v>844000</v>
      </c>
      <c r="K66" s="646"/>
      <c r="L66" s="646">
        <f>98000+455000+291000</f>
        <v>844000</v>
      </c>
      <c r="M66" s="647"/>
    </row>
    <row r="67" spans="1:13" s="571" customFormat="1" ht="19.5" customHeight="1">
      <c r="A67" s="648" t="s">
        <v>396</v>
      </c>
      <c r="B67" s="643" t="s">
        <v>635</v>
      </c>
      <c r="C67" s="649">
        <f t="shared" si="5"/>
        <v>500000</v>
      </c>
      <c r="D67" s="649"/>
      <c r="E67" s="649">
        <v>500000</v>
      </c>
      <c r="F67" s="649"/>
      <c r="G67" s="649"/>
      <c r="H67" s="649"/>
      <c r="I67" s="649"/>
      <c r="J67" s="646"/>
      <c r="K67" s="649"/>
      <c r="L67" s="649"/>
      <c r="M67" s="650"/>
    </row>
    <row r="68" spans="1:13" s="566" customFormat="1" ht="54.75" customHeight="1">
      <c r="A68" s="648"/>
      <c r="B68" s="763" t="s">
        <v>636</v>
      </c>
      <c r="C68" s="649">
        <f t="shared" si="5"/>
        <v>2951000</v>
      </c>
      <c r="D68" s="649"/>
      <c r="E68" s="649"/>
      <c r="F68" s="649"/>
      <c r="G68" s="649"/>
      <c r="H68" s="649"/>
      <c r="I68" s="649"/>
      <c r="J68" s="649">
        <f>K68+L68</f>
        <v>2951000</v>
      </c>
      <c r="K68" s="649"/>
      <c r="L68" s="649">
        <v>2951000</v>
      </c>
      <c r="M68" s="650"/>
    </row>
    <row r="69" spans="1:13" s="569" customFormat="1" ht="22.5" customHeight="1">
      <c r="A69" s="648"/>
      <c r="B69" s="817" t="s">
        <v>688</v>
      </c>
      <c r="C69" s="649">
        <f t="shared" si="5"/>
        <v>480000</v>
      </c>
      <c r="D69" s="649"/>
      <c r="E69" s="649"/>
      <c r="F69" s="649"/>
      <c r="G69" s="649"/>
      <c r="H69" s="649"/>
      <c r="I69" s="649"/>
      <c r="J69" s="649">
        <f>K69+L69</f>
        <v>480000</v>
      </c>
      <c r="K69" s="649"/>
      <c r="L69" s="649">
        <v>480000</v>
      </c>
      <c r="M69" s="650"/>
    </row>
    <row r="70" spans="1:13" s="572" customFormat="1" ht="48" customHeight="1">
      <c r="A70" s="648"/>
      <c r="B70" s="818" t="s">
        <v>660</v>
      </c>
      <c r="C70" s="649">
        <f>D70+E70+F70+G70+H70+I70+J70+M70</f>
        <v>64000</v>
      </c>
      <c r="D70" s="649"/>
      <c r="E70" s="649"/>
      <c r="F70" s="649"/>
      <c r="G70" s="649"/>
      <c r="H70" s="649"/>
      <c r="I70" s="649"/>
      <c r="J70" s="649">
        <f>K70+L70</f>
        <v>64000</v>
      </c>
      <c r="K70" s="649"/>
      <c r="L70" s="649">
        <v>64000</v>
      </c>
      <c r="M70" s="650"/>
    </row>
    <row r="71" spans="1:13" s="572" customFormat="1" ht="51.75" customHeight="1">
      <c r="A71" s="648"/>
      <c r="B71" s="819" t="s">
        <v>619</v>
      </c>
      <c r="C71" s="649">
        <f t="shared" si="5"/>
        <v>3016000</v>
      </c>
      <c r="D71" s="649"/>
      <c r="E71" s="649"/>
      <c r="F71" s="649"/>
      <c r="G71" s="649"/>
      <c r="H71" s="649"/>
      <c r="I71" s="649"/>
      <c r="J71" s="649">
        <f>K71+L71</f>
        <v>3016000</v>
      </c>
      <c r="K71" s="649"/>
      <c r="L71" s="649">
        <v>3016000</v>
      </c>
      <c r="M71" s="650"/>
    </row>
    <row r="72" spans="1:13" s="569" customFormat="1" ht="27.75" customHeight="1">
      <c r="A72" s="540" t="s">
        <v>406</v>
      </c>
      <c r="B72" s="634" t="s">
        <v>461</v>
      </c>
      <c r="C72" s="531">
        <f t="shared" si="5"/>
        <v>35737278</v>
      </c>
      <c r="D72" s="531"/>
      <c r="E72" s="531">
        <f>E73+E74</f>
        <v>35737278</v>
      </c>
      <c r="F72" s="531"/>
      <c r="G72" s="531"/>
      <c r="H72" s="531"/>
      <c r="I72" s="531"/>
      <c r="J72" s="531"/>
      <c r="K72" s="531"/>
      <c r="L72" s="531"/>
      <c r="M72" s="532"/>
    </row>
    <row r="73" spans="1:13" s="572" customFormat="1" ht="18.75" customHeight="1">
      <c r="A73" s="635" t="s">
        <v>396</v>
      </c>
      <c r="B73" s="682" t="s">
        <v>608</v>
      </c>
      <c r="C73" s="527">
        <f t="shared" si="5"/>
        <v>34737278</v>
      </c>
      <c r="D73" s="527"/>
      <c r="E73" s="527">
        <v>34737278</v>
      </c>
      <c r="F73" s="527"/>
      <c r="G73" s="527"/>
      <c r="H73" s="527"/>
      <c r="I73" s="527"/>
      <c r="J73" s="527"/>
      <c r="K73" s="527"/>
      <c r="L73" s="527"/>
      <c r="M73" s="529"/>
    </row>
    <row r="74" spans="1:13" s="572" customFormat="1" ht="24" customHeight="1">
      <c r="A74" s="764" t="s">
        <v>396</v>
      </c>
      <c r="B74" s="682" t="s">
        <v>637</v>
      </c>
      <c r="C74" s="765">
        <f t="shared" si="5"/>
        <v>1000000</v>
      </c>
      <c r="D74" s="527"/>
      <c r="E74" s="765">
        <v>1000000</v>
      </c>
      <c r="F74" s="527"/>
      <c r="G74" s="527"/>
      <c r="H74" s="527"/>
      <c r="I74" s="527"/>
      <c r="J74" s="527"/>
      <c r="K74" s="527"/>
      <c r="L74" s="527"/>
      <c r="M74" s="529"/>
    </row>
    <row r="75" spans="1:13" s="572" customFormat="1" ht="18.75" customHeight="1">
      <c r="A75" s="540" t="s">
        <v>462</v>
      </c>
      <c r="B75" s="634" t="s">
        <v>463</v>
      </c>
      <c r="C75" s="531">
        <f t="shared" si="5"/>
        <v>22655639</v>
      </c>
      <c r="D75" s="531"/>
      <c r="E75" s="531">
        <f>E76+E77</f>
        <v>21572639</v>
      </c>
      <c r="F75" s="531"/>
      <c r="G75" s="531"/>
      <c r="H75" s="531"/>
      <c r="I75" s="531"/>
      <c r="J75" s="531">
        <f>J76</f>
        <v>1083000</v>
      </c>
      <c r="K75" s="531">
        <f>K76</f>
        <v>0</v>
      </c>
      <c r="L75" s="531">
        <f>L76</f>
        <v>1083000</v>
      </c>
      <c r="M75" s="532"/>
    </row>
    <row r="76" spans="1:13" s="573" customFormat="1" ht="18.75" customHeight="1">
      <c r="A76" s="635" t="s">
        <v>396</v>
      </c>
      <c r="B76" s="636" t="s">
        <v>464</v>
      </c>
      <c r="C76" s="528">
        <f t="shared" si="5"/>
        <v>22655639</v>
      </c>
      <c r="D76" s="528"/>
      <c r="E76" s="528">
        <v>21572639</v>
      </c>
      <c r="F76" s="527"/>
      <c r="G76" s="527"/>
      <c r="H76" s="527"/>
      <c r="I76" s="527"/>
      <c r="J76" s="646">
        <f>K76+L76</f>
        <v>1083000</v>
      </c>
      <c r="K76" s="527"/>
      <c r="L76" s="646">
        <v>1083000</v>
      </c>
      <c r="M76" s="529"/>
    </row>
    <row r="77" spans="1:13" s="572" customFormat="1" ht="20.25" customHeight="1">
      <c r="A77" s="635" t="s">
        <v>396</v>
      </c>
      <c r="B77" s="558" t="s">
        <v>583</v>
      </c>
      <c r="C77" s="528">
        <f t="shared" si="5"/>
        <v>0</v>
      </c>
      <c r="D77" s="528"/>
      <c r="E77" s="528">
        <f>E78</f>
        <v>0</v>
      </c>
      <c r="F77" s="527"/>
      <c r="G77" s="527"/>
      <c r="H77" s="527"/>
      <c r="I77" s="527"/>
      <c r="J77" s="527"/>
      <c r="K77" s="527"/>
      <c r="L77" s="527"/>
      <c r="M77" s="529"/>
    </row>
    <row r="78" spans="1:13" s="569" customFormat="1" ht="21.75" customHeight="1">
      <c r="A78" s="638" t="s">
        <v>394</v>
      </c>
      <c r="B78" s="651" t="s">
        <v>465</v>
      </c>
      <c r="C78" s="652">
        <f>D78+E78+F78+G78+H78+I78+J78+M78</f>
        <v>0</v>
      </c>
      <c r="D78" s="652"/>
      <c r="E78" s="652"/>
      <c r="F78" s="652"/>
      <c r="G78" s="652"/>
      <c r="H78" s="652"/>
      <c r="I78" s="652"/>
      <c r="J78" s="652"/>
      <c r="K78" s="652"/>
      <c r="L78" s="652"/>
      <c r="M78" s="653"/>
    </row>
    <row r="79" spans="1:13" s="574" customFormat="1" ht="21.75" customHeight="1">
      <c r="A79" s="540" t="s">
        <v>466</v>
      </c>
      <c r="B79" s="634" t="s">
        <v>467</v>
      </c>
      <c r="C79" s="531">
        <f>D79+E79+F79+G79+H79+I79+J79+M79</f>
        <v>5351288</v>
      </c>
      <c r="D79" s="531"/>
      <c r="E79" s="531">
        <v>5139288</v>
      </c>
      <c r="F79" s="527"/>
      <c r="G79" s="527"/>
      <c r="H79" s="527"/>
      <c r="I79" s="527"/>
      <c r="J79" s="645">
        <f>K79+L79</f>
        <v>212000</v>
      </c>
      <c r="K79" s="624"/>
      <c r="L79" s="624">
        <f>19000+193000</f>
        <v>212000</v>
      </c>
      <c r="M79" s="529"/>
    </row>
    <row r="80" spans="1:13" s="574" customFormat="1" ht="21.75" customHeight="1">
      <c r="A80" s="540" t="s">
        <v>468</v>
      </c>
      <c r="B80" s="634" t="s">
        <v>469</v>
      </c>
      <c r="C80" s="531">
        <f>SUM(C81:C82)</f>
        <v>12924732</v>
      </c>
      <c r="D80" s="531"/>
      <c r="E80" s="531">
        <f>SUM(E81:E82)</f>
        <v>12924732</v>
      </c>
      <c r="F80" s="531"/>
      <c r="G80" s="531"/>
      <c r="H80" s="531"/>
      <c r="I80" s="531"/>
      <c r="J80" s="531"/>
      <c r="K80" s="531"/>
      <c r="L80" s="531"/>
      <c r="M80" s="532"/>
    </row>
    <row r="81" spans="1:13" s="569" customFormat="1" ht="21.75" customHeight="1">
      <c r="A81" s="654" t="s">
        <v>396</v>
      </c>
      <c r="B81" s="636" t="s">
        <v>458</v>
      </c>
      <c r="C81" s="527">
        <f>D81+E81+F81+G81+H81+I81+J81+M81</f>
        <v>4562000</v>
      </c>
      <c r="D81" s="624"/>
      <c r="E81" s="527">
        <v>4562000</v>
      </c>
      <c r="F81" s="624"/>
      <c r="G81" s="624"/>
      <c r="H81" s="624"/>
      <c r="I81" s="624"/>
      <c r="J81" s="624"/>
      <c r="K81" s="624"/>
      <c r="L81" s="624"/>
      <c r="M81" s="655"/>
    </row>
    <row r="82" spans="1:13" s="569" customFormat="1" ht="21.75" customHeight="1">
      <c r="A82" s="654" t="s">
        <v>396</v>
      </c>
      <c r="B82" s="636" t="s">
        <v>470</v>
      </c>
      <c r="C82" s="527">
        <f>D82+E82+F82+G82+H82+I82+J82+M82</f>
        <v>8362732</v>
      </c>
      <c r="D82" s="624"/>
      <c r="E82" s="527">
        <v>8362732</v>
      </c>
      <c r="F82" s="624"/>
      <c r="G82" s="624"/>
      <c r="H82" s="624"/>
      <c r="I82" s="624"/>
      <c r="J82" s="624"/>
      <c r="K82" s="624"/>
      <c r="L82" s="624"/>
      <c r="M82" s="655"/>
    </row>
    <row r="83" spans="1:13" s="569" customFormat="1" ht="21.75" customHeight="1">
      <c r="A83" s="540" t="s">
        <v>471</v>
      </c>
      <c r="B83" s="634" t="s">
        <v>405</v>
      </c>
      <c r="C83" s="531">
        <f aca="true" t="shared" si="6" ref="C83:C88">D83+E83+F83+G83+H83+I83+J83+M83</f>
        <v>2326941</v>
      </c>
      <c r="D83" s="531"/>
      <c r="E83" s="531">
        <v>2326941</v>
      </c>
      <c r="F83" s="531"/>
      <c r="G83" s="531"/>
      <c r="H83" s="531"/>
      <c r="I83" s="531"/>
      <c r="J83" s="531"/>
      <c r="K83" s="531"/>
      <c r="L83" s="531"/>
      <c r="M83" s="532"/>
    </row>
    <row r="84" spans="1:13" s="569" customFormat="1" ht="21.75" customHeight="1">
      <c r="A84" s="540" t="s">
        <v>472</v>
      </c>
      <c r="B84" s="634" t="s">
        <v>497</v>
      </c>
      <c r="C84" s="531">
        <f t="shared" si="6"/>
        <v>0</v>
      </c>
      <c r="D84" s="531"/>
      <c r="E84" s="531"/>
      <c r="F84" s="531"/>
      <c r="G84" s="531"/>
      <c r="H84" s="531"/>
      <c r="I84" s="531"/>
      <c r="J84" s="531"/>
      <c r="K84" s="531"/>
      <c r="L84" s="531"/>
      <c r="M84" s="532"/>
    </row>
    <row r="85" spans="1:13" s="572" customFormat="1" ht="21.75" customHeight="1">
      <c r="A85" s="540" t="s">
        <v>473</v>
      </c>
      <c r="B85" s="634" t="s">
        <v>584</v>
      </c>
      <c r="C85" s="531">
        <f t="shared" si="6"/>
        <v>770000</v>
      </c>
      <c r="D85" s="531"/>
      <c r="E85" s="531">
        <v>770000</v>
      </c>
      <c r="F85" s="531"/>
      <c r="G85" s="531"/>
      <c r="H85" s="531"/>
      <c r="I85" s="531"/>
      <c r="J85" s="531"/>
      <c r="K85" s="531"/>
      <c r="L85" s="531"/>
      <c r="M85" s="532"/>
    </row>
    <row r="86" spans="1:13" s="572" customFormat="1" ht="21.75" customHeight="1">
      <c r="A86" s="540" t="s">
        <v>474</v>
      </c>
      <c r="B86" s="541" t="s">
        <v>3</v>
      </c>
      <c r="C86" s="531">
        <f t="shared" si="6"/>
        <v>236150000</v>
      </c>
      <c r="D86" s="531">
        <f>SUM(D87:D88)</f>
        <v>236150000</v>
      </c>
      <c r="E86" s="531"/>
      <c r="F86" s="531"/>
      <c r="G86" s="531"/>
      <c r="H86" s="531"/>
      <c r="I86" s="531"/>
      <c r="J86" s="531"/>
      <c r="K86" s="531"/>
      <c r="L86" s="531"/>
      <c r="M86" s="532"/>
    </row>
    <row r="87" spans="1:13" s="572" customFormat="1" ht="24" customHeight="1">
      <c r="A87" s="635" t="s">
        <v>396</v>
      </c>
      <c r="B87" s="656" t="s">
        <v>475</v>
      </c>
      <c r="C87" s="527">
        <f t="shared" si="6"/>
        <v>232150000</v>
      </c>
      <c r="D87" s="527">
        <f>187900000+44250000</f>
        <v>232150000</v>
      </c>
      <c r="E87" s="527"/>
      <c r="F87" s="527"/>
      <c r="G87" s="527"/>
      <c r="H87" s="527"/>
      <c r="I87" s="527"/>
      <c r="J87" s="527"/>
      <c r="K87" s="527"/>
      <c r="L87" s="527"/>
      <c r="M87" s="529"/>
    </row>
    <row r="88" spans="1:13" ht="16.5">
      <c r="A88" s="635" t="s">
        <v>38</v>
      </c>
      <c r="B88" s="656" t="s">
        <v>515</v>
      </c>
      <c r="C88" s="527">
        <f t="shared" si="6"/>
        <v>4000000</v>
      </c>
      <c r="D88" s="527">
        <v>4000000</v>
      </c>
      <c r="E88" s="527"/>
      <c r="F88" s="527"/>
      <c r="G88" s="527"/>
      <c r="H88" s="527"/>
      <c r="I88" s="527"/>
      <c r="J88" s="527"/>
      <c r="K88" s="527"/>
      <c r="L88" s="527"/>
      <c r="M88" s="529"/>
    </row>
    <row r="89" spans="1:13" ht="16.5">
      <c r="A89" s="657" t="s">
        <v>476</v>
      </c>
      <c r="B89" s="658" t="s">
        <v>477</v>
      </c>
      <c r="C89" s="641">
        <f>D89+E89+F89+G89+H89+I89+J89+M89</f>
        <v>13439126</v>
      </c>
      <c r="D89" s="641"/>
      <c r="E89" s="641"/>
      <c r="F89" s="641"/>
      <c r="G89" s="641"/>
      <c r="H89" s="641">
        <v>13439126</v>
      </c>
      <c r="I89" s="641"/>
      <c r="J89" s="641"/>
      <c r="K89" s="641"/>
      <c r="L89" s="641"/>
      <c r="M89" s="642"/>
    </row>
    <row r="90" spans="1:13" ht="16.5">
      <c r="A90" s="657" t="s">
        <v>478</v>
      </c>
      <c r="B90" s="547" t="s">
        <v>41</v>
      </c>
      <c r="C90" s="641"/>
      <c r="D90" s="641"/>
      <c r="E90" s="641"/>
      <c r="F90" s="641"/>
      <c r="G90" s="641"/>
      <c r="H90" s="641"/>
      <c r="I90" s="641"/>
      <c r="J90" s="641"/>
      <c r="K90" s="641"/>
      <c r="L90" s="641"/>
      <c r="M90" s="642"/>
    </row>
    <row r="91" spans="1:13" ht="19.5" thickBot="1">
      <c r="A91" s="659"/>
      <c r="B91" s="660"/>
      <c r="C91" s="661"/>
      <c r="D91" s="661"/>
      <c r="E91" s="661"/>
      <c r="F91" s="661"/>
      <c r="G91" s="661"/>
      <c r="H91" s="661"/>
      <c r="I91" s="661"/>
      <c r="J91" s="661"/>
      <c r="K91" s="661"/>
      <c r="L91" s="661"/>
      <c r="M91" s="662"/>
    </row>
  </sheetData>
  <sheetProtection/>
  <mergeCells count="15">
    <mergeCell ref="A3:M3"/>
    <mergeCell ref="J8:L8"/>
    <mergeCell ref="M8:M11"/>
    <mergeCell ref="J9:J11"/>
    <mergeCell ref="K9:K11"/>
    <mergeCell ref="L9:L11"/>
    <mergeCell ref="A4:M4"/>
    <mergeCell ref="A8:A11"/>
    <mergeCell ref="C8:C11"/>
    <mergeCell ref="D8:D11"/>
    <mergeCell ref="E8:E11"/>
    <mergeCell ref="F8:F11"/>
    <mergeCell ref="G8:G11"/>
    <mergeCell ref="H8:H11"/>
    <mergeCell ref="I8:I11"/>
  </mergeCells>
  <printOptions horizontalCentered="1"/>
  <pageMargins left="0.196850393700787" right="0.196850393700787" top="0.34" bottom="0.236220472440945" header="0.15748031496063" footer="0.15748031496063"/>
  <pageSetup horizontalDpi="600" verticalDpi="600" orientation="landscape" paperSize="9" scale="70" r:id="rId3"/>
  <legacyDrawing r:id="rId2"/>
</worksheet>
</file>

<file path=xl/worksheets/sheet7.xml><?xml version="1.0" encoding="utf-8"?>
<worksheet xmlns="http://schemas.openxmlformats.org/spreadsheetml/2006/main" xmlns:r="http://schemas.openxmlformats.org/officeDocument/2006/relationships">
  <dimension ref="A1:S18"/>
  <sheetViews>
    <sheetView zoomScale="80" zoomScaleNormal="80" zoomScalePageLayoutView="0" workbookViewId="0" topLeftCell="A1">
      <selection activeCell="N17" sqref="N17"/>
    </sheetView>
  </sheetViews>
  <sheetFormatPr defaultColWidth="9.09765625" defaultRowHeight="15"/>
  <cols>
    <col min="1" max="1" width="5.296875" style="31" customWidth="1"/>
    <col min="2" max="2" width="43.09765625" style="31" customWidth="1"/>
    <col min="3" max="3" width="11" style="31" customWidth="1"/>
    <col min="4" max="12" width="8.69921875" style="31" customWidth="1"/>
    <col min="13" max="13" width="10.59765625" style="31" customWidth="1"/>
    <col min="14" max="14" width="10.69921875" style="31" customWidth="1"/>
    <col min="15" max="15" width="8.69921875" style="31" customWidth="1"/>
    <col min="16" max="16384" width="9.09765625" style="31" customWidth="1"/>
  </cols>
  <sheetData>
    <row r="1" spans="1:18" s="33" customFormat="1" ht="27.75" customHeight="1">
      <c r="A1" s="137" t="s">
        <v>387</v>
      </c>
      <c r="B1" s="32"/>
      <c r="D1" s="34"/>
      <c r="E1" s="34"/>
      <c r="F1" s="34"/>
      <c r="H1" s="35"/>
      <c r="O1" s="36"/>
      <c r="R1" s="36" t="s">
        <v>126</v>
      </c>
    </row>
    <row r="2" spans="1:14" s="33" customFormat="1" ht="15.75" customHeight="1">
      <c r="A2" s="37"/>
      <c r="B2" s="32"/>
      <c r="H2" s="35"/>
      <c r="I2" s="35"/>
      <c r="J2" s="38"/>
      <c r="K2" s="38"/>
      <c r="L2" s="38"/>
      <c r="M2" s="38"/>
      <c r="N2" s="38"/>
    </row>
    <row r="3" spans="1:19" ht="35.25" customHeight="1">
      <c r="A3" s="918" t="s">
        <v>689</v>
      </c>
      <c r="B3" s="918"/>
      <c r="C3" s="918"/>
      <c r="D3" s="918"/>
      <c r="E3" s="918"/>
      <c r="F3" s="918"/>
      <c r="G3" s="918"/>
      <c r="H3" s="918"/>
      <c r="I3" s="918"/>
      <c r="J3" s="918"/>
      <c r="K3" s="918"/>
      <c r="L3" s="918"/>
      <c r="M3" s="918"/>
      <c r="N3" s="918"/>
      <c r="O3" s="918"/>
      <c r="P3" s="918"/>
      <c r="Q3" s="918"/>
      <c r="R3" s="918"/>
      <c r="S3" s="918"/>
    </row>
    <row r="4" spans="1:19" ht="25.5" customHeight="1">
      <c r="A4" s="919" t="s">
        <v>100</v>
      </c>
      <c r="B4" s="919"/>
      <c r="C4" s="919"/>
      <c r="D4" s="919"/>
      <c r="E4" s="919"/>
      <c r="F4" s="919"/>
      <c r="G4" s="919"/>
      <c r="H4" s="919"/>
      <c r="I4" s="919"/>
      <c r="J4" s="919"/>
      <c r="K4" s="919"/>
      <c r="L4" s="919"/>
      <c r="M4" s="919"/>
      <c r="N4" s="919"/>
      <c r="O4" s="919"/>
      <c r="P4" s="919"/>
      <c r="Q4" s="919"/>
      <c r="R4" s="919"/>
      <c r="S4" s="919"/>
    </row>
    <row r="5" spans="1:18" ht="28.5" customHeight="1" thickBot="1">
      <c r="A5" s="216"/>
      <c r="B5" s="455"/>
      <c r="C5" s="454"/>
      <c r="D5" s="216"/>
      <c r="E5" s="216"/>
      <c r="F5" s="216"/>
      <c r="G5" s="216"/>
      <c r="H5" s="216"/>
      <c r="I5" s="216"/>
      <c r="O5" s="39"/>
      <c r="R5" s="39" t="s">
        <v>27</v>
      </c>
    </row>
    <row r="6" spans="1:19" s="23" customFormat="1" ht="21" customHeight="1">
      <c r="A6" s="916" t="s">
        <v>423</v>
      </c>
      <c r="B6" s="911" t="s">
        <v>64</v>
      </c>
      <c r="C6" s="914" t="s">
        <v>69</v>
      </c>
      <c r="D6" s="906" t="s">
        <v>56</v>
      </c>
      <c r="E6" s="906" t="s">
        <v>57</v>
      </c>
      <c r="F6" s="906" t="s">
        <v>403</v>
      </c>
      <c r="G6" s="906" t="s">
        <v>420</v>
      </c>
      <c r="H6" s="906" t="s">
        <v>108</v>
      </c>
      <c r="I6" s="906" t="s">
        <v>110</v>
      </c>
      <c r="J6" s="906" t="s">
        <v>112</v>
      </c>
      <c r="K6" s="906" t="s">
        <v>114</v>
      </c>
      <c r="L6" s="906" t="s">
        <v>116</v>
      </c>
      <c r="M6" s="906" t="s">
        <v>118</v>
      </c>
      <c r="N6" s="906" t="s">
        <v>74</v>
      </c>
      <c r="O6" s="906"/>
      <c r="P6" s="906" t="s">
        <v>145</v>
      </c>
      <c r="Q6" s="906" t="s">
        <v>121</v>
      </c>
      <c r="R6" s="906" t="s">
        <v>479</v>
      </c>
      <c r="S6" s="908" t="s">
        <v>417</v>
      </c>
    </row>
    <row r="7" spans="1:19" s="23" customFormat="1" ht="27.75" customHeight="1">
      <c r="A7" s="917"/>
      <c r="B7" s="912"/>
      <c r="C7" s="915"/>
      <c r="D7" s="907"/>
      <c r="E7" s="907"/>
      <c r="F7" s="907"/>
      <c r="G7" s="907"/>
      <c r="H7" s="907"/>
      <c r="I7" s="907"/>
      <c r="J7" s="907"/>
      <c r="K7" s="907"/>
      <c r="L7" s="907"/>
      <c r="M7" s="907"/>
      <c r="N7" s="910" t="s">
        <v>480</v>
      </c>
      <c r="O7" s="910" t="s">
        <v>481</v>
      </c>
      <c r="P7" s="907"/>
      <c r="Q7" s="907"/>
      <c r="R7" s="907"/>
      <c r="S7" s="909"/>
    </row>
    <row r="8" spans="1:19" s="24" customFormat="1" ht="126.75" customHeight="1">
      <c r="A8" s="917"/>
      <c r="B8" s="912"/>
      <c r="C8" s="915"/>
      <c r="D8" s="907"/>
      <c r="E8" s="907"/>
      <c r="F8" s="907"/>
      <c r="G8" s="907"/>
      <c r="H8" s="907"/>
      <c r="I8" s="907"/>
      <c r="J8" s="907"/>
      <c r="K8" s="907"/>
      <c r="L8" s="907"/>
      <c r="M8" s="907"/>
      <c r="N8" s="910"/>
      <c r="O8" s="910"/>
      <c r="P8" s="907"/>
      <c r="Q8" s="907"/>
      <c r="R8" s="907"/>
      <c r="S8" s="909"/>
    </row>
    <row r="9" spans="1:19" s="27" customFormat="1" ht="15" customHeight="1">
      <c r="A9" s="917"/>
      <c r="B9" s="913"/>
      <c r="C9" s="915"/>
      <c r="D9" s="907"/>
      <c r="E9" s="907"/>
      <c r="F9" s="907"/>
      <c r="G9" s="907"/>
      <c r="H9" s="907"/>
      <c r="I9" s="907"/>
      <c r="J9" s="907"/>
      <c r="K9" s="907"/>
      <c r="L9" s="907"/>
      <c r="M9" s="907"/>
      <c r="N9" s="910"/>
      <c r="O9" s="910"/>
      <c r="P9" s="907"/>
      <c r="Q9" s="907"/>
      <c r="R9" s="907"/>
      <c r="S9" s="909"/>
    </row>
    <row r="10" spans="1:19" s="447" customFormat="1" ht="28.5" customHeight="1">
      <c r="A10" s="576" t="s">
        <v>0</v>
      </c>
      <c r="B10" s="577" t="s">
        <v>1</v>
      </c>
      <c r="C10" s="577">
        <v>1</v>
      </c>
      <c r="D10" s="578">
        <f>C10+1</f>
        <v>2</v>
      </c>
      <c r="E10" s="578">
        <f aca="true" t="shared" si="0" ref="E10:R10">D10+1</f>
        <v>3</v>
      </c>
      <c r="F10" s="578">
        <f t="shared" si="0"/>
        <v>4</v>
      </c>
      <c r="G10" s="578">
        <f t="shared" si="0"/>
        <v>5</v>
      </c>
      <c r="H10" s="578">
        <f t="shared" si="0"/>
        <v>6</v>
      </c>
      <c r="I10" s="578">
        <f t="shared" si="0"/>
        <v>7</v>
      </c>
      <c r="J10" s="578">
        <f t="shared" si="0"/>
        <v>8</v>
      </c>
      <c r="K10" s="578">
        <f t="shared" si="0"/>
        <v>9</v>
      </c>
      <c r="L10" s="578">
        <f t="shared" si="0"/>
        <v>10</v>
      </c>
      <c r="M10" s="578">
        <f t="shared" si="0"/>
        <v>11</v>
      </c>
      <c r="N10" s="579">
        <f t="shared" si="0"/>
        <v>12</v>
      </c>
      <c r="O10" s="579">
        <f t="shared" si="0"/>
        <v>13</v>
      </c>
      <c r="P10" s="578">
        <f t="shared" si="0"/>
        <v>14</v>
      </c>
      <c r="Q10" s="578">
        <f t="shared" si="0"/>
        <v>15</v>
      </c>
      <c r="R10" s="578">
        <f t="shared" si="0"/>
        <v>16</v>
      </c>
      <c r="S10" s="580">
        <f>Q10+2</f>
        <v>17</v>
      </c>
    </row>
    <row r="11" spans="1:19" s="23" customFormat="1" ht="28.5" customHeight="1">
      <c r="A11" s="555"/>
      <c r="B11" s="575" t="s">
        <v>28</v>
      </c>
      <c r="C11" s="581">
        <f>C12+C15+C18+C17</f>
        <v>191900</v>
      </c>
      <c r="D11" s="581">
        <f aca="true" t="shared" si="1" ref="D11:S11">D12+D15+D18+D17</f>
        <v>25000</v>
      </c>
      <c r="E11" s="581">
        <f t="shared" si="1"/>
        <v>0</v>
      </c>
      <c r="F11" s="581">
        <f t="shared" si="1"/>
        <v>0</v>
      </c>
      <c r="G11" s="581">
        <f t="shared" si="1"/>
        <v>0</v>
      </c>
      <c r="H11" s="581">
        <f t="shared" si="1"/>
        <v>0</v>
      </c>
      <c r="I11" s="581">
        <f t="shared" si="1"/>
        <v>2000</v>
      </c>
      <c r="J11" s="581">
        <f t="shared" si="1"/>
        <v>0</v>
      </c>
      <c r="K11" s="581">
        <f t="shared" si="1"/>
        <v>0</v>
      </c>
      <c r="L11" s="581">
        <f t="shared" si="1"/>
        <v>0</v>
      </c>
      <c r="M11" s="581">
        <f t="shared" si="1"/>
        <v>118449</v>
      </c>
      <c r="N11" s="581">
        <f t="shared" si="1"/>
        <v>118449</v>
      </c>
      <c r="O11" s="581">
        <f t="shared" si="1"/>
        <v>0</v>
      </c>
      <c r="P11" s="581">
        <f t="shared" si="1"/>
        <v>37428</v>
      </c>
      <c r="Q11" s="581">
        <f t="shared" si="1"/>
        <v>0</v>
      </c>
      <c r="R11" s="581">
        <f t="shared" si="1"/>
        <v>5023</v>
      </c>
      <c r="S11" s="581">
        <f t="shared" si="1"/>
        <v>4000</v>
      </c>
    </row>
    <row r="12" spans="1:19" s="23" customFormat="1" ht="31.5" customHeight="1">
      <c r="A12" s="555">
        <v>1</v>
      </c>
      <c r="B12" s="583" t="s">
        <v>482</v>
      </c>
      <c r="C12" s="581">
        <f>D12+E12+F12+G12+H12+I12+J12+K12+L12+M12+P12+Q12+S12+R12</f>
        <v>86900</v>
      </c>
      <c r="D12" s="581">
        <f>SUM(D13:D14)</f>
        <v>0</v>
      </c>
      <c r="E12" s="581">
        <f>SUM(E13:E14)</f>
        <v>0</v>
      </c>
      <c r="F12" s="581">
        <f>SUM(F13:F14)</f>
        <v>0</v>
      </c>
      <c r="G12" s="581"/>
      <c r="H12" s="581"/>
      <c r="I12" s="581"/>
      <c r="J12" s="581"/>
      <c r="K12" s="581"/>
      <c r="L12" s="581"/>
      <c r="M12" s="581">
        <f aca="true" t="shared" si="2" ref="M12:R12">SUM(M13:M14)</f>
        <v>51027</v>
      </c>
      <c r="N12" s="581">
        <f t="shared" si="2"/>
        <v>51027</v>
      </c>
      <c r="O12" s="581">
        <f t="shared" si="2"/>
        <v>0</v>
      </c>
      <c r="P12" s="581">
        <f t="shared" si="2"/>
        <v>30850</v>
      </c>
      <c r="Q12" s="581">
        <f t="shared" si="2"/>
        <v>0</v>
      </c>
      <c r="R12" s="581">
        <f t="shared" si="2"/>
        <v>5023</v>
      </c>
      <c r="S12" s="582"/>
    </row>
    <row r="13" spans="1:19" ht="22.5" customHeight="1">
      <c r="A13" s="584" t="s">
        <v>396</v>
      </c>
      <c r="B13" s="585" t="s">
        <v>475</v>
      </c>
      <c r="C13" s="586">
        <f>SUM(D13:S13)-N13</f>
        <v>86900</v>
      </c>
      <c r="D13" s="586"/>
      <c r="E13" s="586"/>
      <c r="F13" s="586"/>
      <c r="G13" s="586"/>
      <c r="H13" s="586"/>
      <c r="I13" s="586"/>
      <c r="J13" s="586"/>
      <c r="K13" s="586"/>
      <c r="L13" s="586"/>
      <c r="M13" s="586">
        <f>N13+O13</f>
        <v>51027</v>
      </c>
      <c r="N13" s="586">
        <f>13800+6000+31227</f>
        <v>51027</v>
      </c>
      <c r="O13" s="586"/>
      <c r="P13" s="586">
        <f>8000+22850</f>
        <v>30850</v>
      </c>
      <c r="Q13" s="586"/>
      <c r="R13" s="586">
        <v>5023</v>
      </c>
      <c r="S13" s="587"/>
    </row>
    <row r="14" spans="1:19" ht="20.25" customHeight="1">
      <c r="A14" s="584" t="s">
        <v>396</v>
      </c>
      <c r="B14" s="585" t="s">
        <v>483</v>
      </c>
      <c r="C14" s="586">
        <v>0</v>
      </c>
      <c r="D14" s="586">
        <v>0</v>
      </c>
      <c r="E14" s="586"/>
      <c r="F14" s="586"/>
      <c r="G14" s="586"/>
      <c r="H14" s="586"/>
      <c r="I14" s="586"/>
      <c r="J14" s="586"/>
      <c r="K14" s="586"/>
      <c r="L14" s="586"/>
      <c r="M14" s="586"/>
      <c r="N14" s="586"/>
      <c r="O14" s="586"/>
      <c r="P14" s="586"/>
      <c r="Q14" s="586"/>
      <c r="R14" s="586"/>
      <c r="S14" s="587"/>
    </row>
    <row r="15" spans="1:19" ht="36.75" customHeight="1">
      <c r="A15" s="555">
        <v>2</v>
      </c>
      <c r="B15" s="588" t="s">
        <v>229</v>
      </c>
      <c r="C15" s="581">
        <f>D15+E15+F15+G15+H15+I15+J15+K15+L15+M15+P15+Q15+S15+R15</f>
        <v>101000</v>
      </c>
      <c r="D15" s="581">
        <f aca="true" t="shared" si="3" ref="D15:S15">SUM(D16:D16)</f>
        <v>25000</v>
      </c>
      <c r="E15" s="581">
        <f t="shared" si="3"/>
        <v>0</v>
      </c>
      <c r="F15" s="581">
        <f t="shared" si="3"/>
        <v>0</v>
      </c>
      <c r="G15" s="581">
        <f t="shared" si="3"/>
        <v>0</v>
      </c>
      <c r="H15" s="581">
        <f t="shared" si="3"/>
        <v>0</v>
      </c>
      <c r="I15" s="581">
        <f t="shared" si="3"/>
        <v>2000</v>
      </c>
      <c r="J15" s="581">
        <f t="shared" si="3"/>
        <v>0</v>
      </c>
      <c r="K15" s="581">
        <f t="shared" si="3"/>
        <v>0</v>
      </c>
      <c r="L15" s="581">
        <f t="shared" si="3"/>
        <v>0</v>
      </c>
      <c r="M15" s="581">
        <f t="shared" si="3"/>
        <v>67422</v>
      </c>
      <c r="N15" s="581">
        <f t="shared" si="3"/>
        <v>67422</v>
      </c>
      <c r="O15" s="581">
        <f t="shared" si="3"/>
        <v>0</v>
      </c>
      <c r="P15" s="581">
        <f t="shared" si="3"/>
        <v>6578</v>
      </c>
      <c r="Q15" s="581">
        <f t="shared" si="3"/>
        <v>0</v>
      </c>
      <c r="R15" s="581">
        <f t="shared" si="3"/>
        <v>0</v>
      </c>
      <c r="S15" s="582">
        <f t="shared" si="3"/>
        <v>0</v>
      </c>
    </row>
    <row r="16" spans="1:19" ht="22.5" customHeight="1">
      <c r="A16" s="584" t="s">
        <v>396</v>
      </c>
      <c r="B16" s="585" t="s">
        <v>475</v>
      </c>
      <c r="C16" s="586">
        <f>D16+E16+F16+G16+H16+I16+J16+K16+L16+M16+P16+Q16+S16+R16</f>
        <v>101000</v>
      </c>
      <c r="D16" s="586">
        <v>25000</v>
      </c>
      <c r="E16" s="586"/>
      <c r="F16" s="586"/>
      <c r="G16" s="586"/>
      <c r="H16" s="586"/>
      <c r="I16" s="586">
        <v>2000</v>
      </c>
      <c r="J16" s="586"/>
      <c r="K16" s="586"/>
      <c r="L16" s="586"/>
      <c r="M16" s="586">
        <f>N16+O16</f>
        <v>67422</v>
      </c>
      <c r="N16" s="586">
        <f>23892+22000+21030+500</f>
        <v>67422</v>
      </c>
      <c r="O16" s="586"/>
      <c r="P16" s="586">
        <v>6578</v>
      </c>
      <c r="Q16" s="586"/>
      <c r="R16" s="586"/>
      <c r="S16" s="587"/>
    </row>
    <row r="17" spans="1:19" ht="24" customHeight="1">
      <c r="A17" s="693">
        <v>3</v>
      </c>
      <c r="B17" s="663" t="s">
        <v>567</v>
      </c>
      <c r="C17" s="581">
        <f>S17</f>
        <v>4000</v>
      </c>
      <c r="D17" s="586"/>
      <c r="E17" s="586"/>
      <c r="F17" s="586"/>
      <c r="G17" s="586"/>
      <c r="H17" s="586"/>
      <c r="I17" s="586"/>
      <c r="J17" s="586"/>
      <c r="K17" s="586"/>
      <c r="L17" s="586"/>
      <c r="M17" s="586"/>
      <c r="N17" s="586"/>
      <c r="O17" s="586"/>
      <c r="P17" s="586"/>
      <c r="Q17" s="586"/>
      <c r="R17" s="586"/>
      <c r="S17" s="587">
        <v>4000</v>
      </c>
    </row>
    <row r="18" spans="1:19" ht="18" thickBot="1">
      <c r="A18" s="694"/>
      <c r="B18" s="695"/>
      <c r="C18" s="696"/>
      <c r="D18" s="696"/>
      <c r="E18" s="696"/>
      <c r="F18" s="696"/>
      <c r="G18" s="696"/>
      <c r="H18" s="696"/>
      <c r="I18" s="696"/>
      <c r="J18" s="696"/>
      <c r="K18" s="696"/>
      <c r="L18" s="696"/>
      <c r="M18" s="697"/>
      <c r="N18" s="697"/>
      <c r="O18" s="696"/>
      <c r="P18" s="696"/>
      <c r="Q18" s="696"/>
      <c r="R18" s="696"/>
      <c r="S18" s="698"/>
    </row>
  </sheetData>
  <sheetProtection/>
  <mergeCells count="22">
    <mergeCell ref="A6:A9"/>
    <mergeCell ref="N6:O6"/>
    <mergeCell ref="P6:P9"/>
    <mergeCell ref="A3:S3"/>
    <mergeCell ref="A4:S4"/>
    <mergeCell ref="I6:I9"/>
    <mergeCell ref="J6:J9"/>
    <mergeCell ref="K6:K9"/>
    <mergeCell ref="E6:E9"/>
    <mergeCell ref="F6:F9"/>
    <mergeCell ref="G6:G9"/>
    <mergeCell ref="B6:B9"/>
    <mergeCell ref="C6:C9"/>
    <mergeCell ref="D6:D9"/>
    <mergeCell ref="Q6:Q9"/>
    <mergeCell ref="H6:H9"/>
    <mergeCell ref="R6:R9"/>
    <mergeCell ref="S6:S9"/>
    <mergeCell ref="N7:N9"/>
    <mergeCell ref="O7:O9"/>
    <mergeCell ref="L6:L9"/>
    <mergeCell ref="M6:M9"/>
  </mergeCells>
  <printOptions/>
  <pageMargins left="0.28" right="0.2" top="0.42" bottom="0.7480314960629921" header="0.17" footer="0.31496062992125984"/>
  <pageSetup horizontalDpi="600" verticalDpi="600" orientation="landscape" paperSize="9" scale="58" r:id="rId1"/>
</worksheet>
</file>

<file path=xl/worksheets/sheet8.xml><?xml version="1.0" encoding="utf-8"?>
<worksheet xmlns="http://schemas.openxmlformats.org/spreadsheetml/2006/main" xmlns:r="http://schemas.openxmlformats.org/officeDocument/2006/relationships">
  <dimension ref="A1:U50"/>
  <sheetViews>
    <sheetView zoomScale="70" zoomScaleNormal="70" zoomScalePageLayoutView="0" workbookViewId="0" topLeftCell="A1">
      <selection activeCell="G15" sqref="G15"/>
    </sheetView>
  </sheetViews>
  <sheetFormatPr defaultColWidth="9.09765625" defaultRowHeight="15"/>
  <cols>
    <col min="1" max="1" width="5.296875" style="31" customWidth="1"/>
    <col min="2" max="2" width="42.296875" style="31" customWidth="1"/>
    <col min="3" max="3" width="12.69921875" style="31" bestFit="1" customWidth="1"/>
    <col min="4" max="4" width="12.69921875" style="31" customWidth="1"/>
    <col min="5" max="5" width="9.3984375" style="31" customWidth="1"/>
    <col min="6" max="6" width="9.796875" style="31" customWidth="1"/>
    <col min="7" max="7" width="10.09765625" style="31" customWidth="1"/>
    <col min="8" max="8" width="9.8984375" style="31" customWidth="1"/>
    <col min="9" max="9" width="9.796875" style="31" customWidth="1"/>
    <col min="10" max="10" width="10.19921875" style="31" customWidth="1"/>
    <col min="11" max="11" width="8.69921875" style="31" customWidth="1"/>
    <col min="12" max="12" width="10.59765625" style="31" customWidth="1"/>
    <col min="13" max="13" width="12.09765625" style="31" customWidth="1"/>
    <col min="14" max="14" width="11.09765625" style="31" customWidth="1"/>
    <col min="15" max="15" width="10.8984375" style="31" customWidth="1"/>
    <col min="16" max="16" width="11.59765625" style="31" bestFit="1" customWidth="1"/>
    <col min="17" max="17" width="9.59765625" style="31" bestFit="1" customWidth="1"/>
    <col min="18" max="18" width="11.19921875" style="31" customWidth="1"/>
    <col min="19" max="19" width="11.3984375" style="31" customWidth="1"/>
    <col min="20" max="21" width="11.59765625" style="31" bestFit="1" customWidth="1"/>
    <col min="22" max="16384" width="9.09765625" style="31" customWidth="1"/>
  </cols>
  <sheetData>
    <row r="1" spans="1:21" s="33" customFormat="1" ht="15.75">
      <c r="A1" s="854" t="s">
        <v>376</v>
      </c>
      <c r="B1" s="854"/>
      <c r="C1" s="854"/>
      <c r="D1" s="34"/>
      <c r="E1" s="34"/>
      <c r="F1" s="34"/>
      <c r="H1" s="35"/>
      <c r="O1" s="36"/>
      <c r="U1" s="36" t="s">
        <v>127</v>
      </c>
    </row>
    <row r="2" spans="1:15" s="33" customFormat="1" ht="15.75">
      <c r="A2" s="923" t="s">
        <v>484</v>
      </c>
      <c r="B2" s="923"/>
      <c r="C2" s="923"/>
      <c r="D2" s="34"/>
      <c r="E2" s="34"/>
      <c r="F2" s="34"/>
      <c r="H2" s="35"/>
      <c r="O2" s="36"/>
    </row>
    <row r="3" spans="1:14" s="33" customFormat="1" ht="12.75" customHeight="1">
      <c r="A3" s="37"/>
      <c r="B3" s="32"/>
      <c r="H3" s="35"/>
      <c r="I3" s="35"/>
      <c r="J3" s="38"/>
      <c r="K3" s="38"/>
      <c r="L3" s="38"/>
      <c r="M3" s="38"/>
      <c r="N3" s="38"/>
    </row>
    <row r="4" spans="1:21" ht="35.25" customHeight="1">
      <c r="A4" s="925" t="s">
        <v>690</v>
      </c>
      <c r="B4" s="925"/>
      <c r="C4" s="925"/>
      <c r="D4" s="925"/>
      <c r="E4" s="925"/>
      <c r="F4" s="925"/>
      <c r="G4" s="925"/>
      <c r="H4" s="925"/>
      <c r="I4" s="925"/>
      <c r="J4" s="925"/>
      <c r="K4" s="925"/>
      <c r="L4" s="925"/>
      <c r="M4" s="925"/>
      <c r="N4" s="925"/>
      <c r="O4" s="925"/>
      <c r="P4" s="925"/>
      <c r="Q4" s="925"/>
      <c r="R4" s="925"/>
      <c r="S4" s="925"/>
      <c r="T4" s="925"/>
      <c r="U4" s="925"/>
    </row>
    <row r="5" spans="1:21" ht="30" customHeight="1">
      <c r="A5" s="919" t="s">
        <v>100</v>
      </c>
      <c r="B5" s="919"/>
      <c r="C5" s="919"/>
      <c r="D5" s="919"/>
      <c r="E5" s="919"/>
      <c r="F5" s="919"/>
      <c r="G5" s="919"/>
      <c r="H5" s="919"/>
      <c r="I5" s="919"/>
      <c r="J5" s="919"/>
      <c r="K5" s="919"/>
      <c r="L5" s="919"/>
      <c r="M5" s="919"/>
      <c r="N5" s="919"/>
      <c r="O5" s="919"/>
      <c r="P5" s="919"/>
      <c r="Q5" s="919"/>
      <c r="R5" s="919"/>
      <c r="S5" s="919"/>
      <c r="T5" s="919"/>
      <c r="U5" s="919"/>
    </row>
    <row r="6" spans="1:20" ht="28.5" customHeight="1" thickBot="1">
      <c r="A6" s="216"/>
      <c r="B6" s="216"/>
      <c r="C6" s="216"/>
      <c r="D6" s="216"/>
      <c r="E6" s="216"/>
      <c r="F6" s="216"/>
      <c r="G6" s="216"/>
      <c r="H6" s="216"/>
      <c r="I6" s="216"/>
      <c r="O6" s="39"/>
      <c r="T6" s="674" t="s">
        <v>574</v>
      </c>
    </row>
    <row r="7" spans="1:21" s="492" customFormat="1" ht="21" customHeight="1">
      <c r="A7" s="890" t="s">
        <v>423</v>
      </c>
      <c r="B7" s="625"/>
      <c r="C7" s="893" t="s">
        <v>69</v>
      </c>
      <c r="D7" s="895" t="s">
        <v>56</v>
      </c>
      <c r="E7" s="895" t="s">
        <v>57</v>
      </c>
      <c r="F7" s="895" t="s">
        <v>403</v>
      </c>
      <c r="G7" s="895" t="s">
        <v>420</v>
      </c>
      <c r="H7" s="895" t="s">
        <v>108</v>
      </c>
      <c r="I7" s="895" t="s">
        <v>485</v>
      </c>
      <c r="J7" s="895" t="s">
        <v>486</v>
      </c>
      <c r="K7" s="895" t="s">
        <v>487</v>
      </c>
      <c r="L7" s="895" t="s">
        <v>116</v>
      </c>
      <c r="M7" s="895" t="s">
        <v>118</v>
      </c>
      <c r="N7" s="920" t="s">
        <v>74</v>
      </c>
      <c r="O7" s="921"/>
      <c r="P7" s="921"/>
      <c r="Q7" s="921"/>
      <c r="R7" s="922"/>
      <c r="S7" s="895" t="s">
        <v>145</v>
      </c>
      <c r="T7" s="895" t="s">
        <v>121</v>
      </c>
      <c r="U7" s="901" t="s">
        <v>488</v>
      </c>
    </row>
    <row r="8" spans="1:21" s="492" customFormat="1" ht="27.75" customHeight="1">
      <c r="A8" s="891"/>
      <c r="B8" s="595" t="s">
        <v>64</v>
      </c>
      <c r="C8" s="894"/>
      <c r="D8" s="889"/>
      <c r="E8" s="889"/>
      <c r="F8" s="889"/>
      <c r="G8" s="889"/>
      <c r="H8" s="889"/>
      <c r="I8" s="889"/>
      <c r="J8" s="889"/>
      <c r="K8" s="889"/>
      <c r="L8" s="889"/>
      <c r="M8" s="889"/>
      <c r="N8" s="888" t="s">
        <v>480</v>
      </c>
      <c r="O8" s="888" t="s">
        <v>489</v>
      </c>
      <c r="P8" s="888" t="s">
        <v>638</v>
      </c>
      <c r="Q8" s="888" t="s">
        <v>490</v>
      </c>
      <c r="R8" s="888" t="s">
        <v>491</v>
      </c>
      <c r="S8" s="889"/>
      <c r="T8" s="889"/>
      <c r="U8" s="902"/>
    </row>
    <row r="9" spans="1:21" s="24" customFormat="1" ht="133.5" customHeight="1">
      <c r="A9" s="891"/>
      <c r="B9" s="664"/>
      <c r="C9" s="894"/>
      <c r="D9" s="889"/>
      <c r="E9" s="889"/>
      <c r="F9" s="889"/>
      <c r="G9" s="889"/>
      <c r="H9" s="889"/>
      <c r="I9" s="889"/>
      <c r="J9" s="889"/>
      <c r="K9" s="889"/>
      <c r="L9" s="889"/>
      <c r="M9" s="889"/>
      <c r="N9" s="889"/>
      <c r="O9" s="889"/>
      <c r="P9" s="889"/>
      <c r="Q9" s="889"/>
      <c r="R9" s="889"/>
      <c r="S9" s="889"/>
      <c r="T9" s="889"/>
      <c r="U9" s="902"/>
    </row>
    <row r="10" spans="1:21" s="27" customFormat="1" ht="15" customHeight="1" hidden="1">
      <c r="A10" s="892"/>
      <c r="B10" s="626"/>
      <c r="C10" s="924"/>
      <c r="D10" s="896"/>
      <c r="E10" s="896"/>
      <c r="F10" s="896"/>
      <c r="G10" s="896"/>
      <c r="H10" s="896"/>
      <c r="I10" s="896"/>
      <c r="J10" s="896"/>
      <c r="K10" s="896"/>
      <c r="L10" s="896"/>
      <c r="M10" s="896"/>
      <c r="N10" s="896"/>
      <c r="O10" s="896"/>
      <c r="P10" s="896"/>
      <c r="Q10" s="896"/>
      <c r="R10" s="896"/>
      <c r="S10" s="896"/>
      <c r="T10" s="896"/>
      <c r="U10" s="903"/>
    </row>
    <row r="11" spans="1:21" s="29" customFormat="1" ht="28.5" customHeight="1">
      <c r="A11" s="665" t="s">
        <v>0</v>
      </c>
      <c r="B11" s="168" t="s">
        <v>1</v>
      </c>
      <c r="C11" s="666">
        <v>1</v>
      </c>
      <c r="D11" s="667">
        <f>C11+1</f>
        <v>2</v>
      </c>
      <c r="E11" s="666">
        <v>3</v>
      </c>
      <c r="F11" s="667">
        <v>4</v>
      </c>
      <c r="G11" s="666">
        <v>5</v>
      </c>
      <c r="H11" s="667">
        <v>6</v>
      </c>
      <c r="I11" s="666">
        <v>7</v>
      </c>
      <c r="J11" s="667">
        <v>8</v>
      </c>
      <c r="K11" s="666">
        <v>9</v>
      </c>
      <c r="L11" s="667">
        <f>K11+1</f>
        <v>10</v>
      </c>
      <c r="M11" s="666">
        <v>11</v>
      </c>
      <c r="N11" s="667">
        <v>12</v>
      </c>
      <c r="O11" s="666">
        <v>13</v>
      </c>
      <c r="P11" s="667">
        <v>14</v>
      </c>
      <c r="Q11" s="666">
        <v>15</v>
      </c>
      <c r="R11" s="667">
        <v>16</v>
      </c>
      <c r="S11" s="666">
        <v>17</v>
      </c>
      <c r="T11" s="667">
        <v>18</v>
      </c>
      <c r="U11" s="666">
        <v>19</v>
      </c>
    </row>
    <row r="12" spans="1:21" s="23" customFormat="1" ht="28.5" customHeight="1">
      <c r="A12" s="589"/>
      <c r="B12" s="590" t="s">
        <v>431</v>
      </c>
      <c r="C12" s="699">
        <f>C13+C48+C50+C49</f>
        <v>474842097</v>
      </c>
      <c r="D12" s="699">
        <f aca="true" t="shared" si="0" ref="D12:S12">D13+D48+D50</f>
        <v>264124350</v>
      </c>
      <c r="E12" s="699">
        <f t="shared" si="0"/>
        <v>130000</v>
      </c>
      <c r="F12" s="699">
        <f t="shared" si="0"/>
        <v>8362732</v>
      </c>
      <c r="G12" s="699">
        <f t="shared" si="0"/>
        <v>4562000</v>
      </c>
      <c r="H12" s="699">
        <f t="shared" si="0"/>
        <v>5351288</v>
      </c>
      <c r="I12" s="699">
        <f t="shared" si="0"/>
        <v>1543083</v>
      </c>
      <c r="J12" s="699">
        <f t="shared" si="0"/>
        <v>1028722</v>
      </c>
      <c r="K12" s="699">
        <f t="shared" si="0"/>
        <v>900911</v>
      </c>
      <c r="L12" s="699">
        <f t="shared" si="0"/>
        <v>35737278</v>
      </c>
      <c r="M12" s="699">
        <f t="shared" si="0"/>
        <v>83767922</v>
      </c>
      <c r="N12" s="699">
        <f t="shared" si="0"/>
        <v>7967652</v>
      </c>
      <c r="O12" s="699">
        <f t="shared" si="0"/>
        <v>39857732</v>
      </c>
      <c r="P12" s="699">
        <f t="shared" si="0"/>
        <v>1291000</v>
      </c>
      <c r="Q12" s="699">
        <f t="shared" si="0"/>
        <v>500000</v>
      </c>
      <c r="R12" s="699">
        <f t="shared" si="0"/>
        <v>34151538</v>
      </c>
      <c r="S12" s="699">
        <f t="shared" si="0"/>
        <v>44351231</v>
      </c>
      <c r="T12" s="699">
        <f>T13+T48+T50+T49</f>
        <v>22655639</v>
      </c>
      <c r="U12" s="700">
        <f>U13+U48+U50</f>
        <v>2326941</v>
      </c>
    </row>
    <row r="13" spans="1:21" s="23" customFormat="1" ht="28.5" customHeight="1">
      <c r="A13" s="540" t="s">
        <v>5</v>
      </c>
      <c r="B13" s="541" t="s">
        <v>492</v>
      </c>
      <c r="C13" s="701">
        <f aca="true" t="shared" si="1" ref="C13:U13">SUM(C14:C47)</f>
        <v>455362156</v>
      </c>
      <c r="D13" s="701">
        <f t="shared" si="1"/>
        <v>256197350</v>
      </c>
      <c r="E13" s="701">
        <f t="shared" si="1"/>
        <v>130000</v>
      </c>
      <c r="F13" s="701">
        <f t="shared" si="1"/>
        <v>8362732</v>
      </c>
      <c r="G13" s="701">
        <f t="shared" si="1"/>
        <v>4562000</v>
      </c>
      <c r="H13" s="701">
        <f t="shared" si="1"/>
        <v>5139288</v>
      </c>
      <c r="I13" s="701">
        <f t="shared" si="1"/>
        <v>1543083</v>
      </c>
      <c r="J13" s="701">
        <f t="shared" si="1"/>
        <v>1028722</v>
      </c>
      <c r="K13" s="701">
        <f t="shared" si="1"/>
        <v>900911</v>
      </c>
      <c r="L13" s="701">
        <f t="shared" si="1"/>
        <v>35737278</v>
      </c>
      <c r="M13" s="701">
        <f t="shared" si="1"/>
        <v>75523922</v>
      </c>
      <c r="N13" s="701">
        <f t="shared" si="1"/>
        <v>7967652</v>
      </c>
      <c r="O13" s="701">
        <f t="shared" si="1"/>
        <v>39857732</v>
      </c>
      <c r="P13" s="701">
        <f t="shared" si="1"/>
        <v>1291000</v>
      </c>
      <c r="Q13" s="701">
        <f t="shared" si="1"/>
        <v>0</v>
      </c>
      <c r="R13" s="701">
        <f t="shared" si="1"/>
        <v>26407538</v>
      </c>
      <c r="S13" s="701">
        <f t="shared" si="1"/>
        <v>43581231</v>
      </c>
      <c r="T13" s="701">
        <f t="shared" si="1"/>
        <v>22655639</v>
      </c>
      <c r="U13" s="701">
        <f t="shared" si="1"/>
        <v>0</v>
      </c>
    </row>
    <row r="14" spans="1:21" s="23" customFormat="1" ht="28.5" customHeight="1">
      <c r="A14" s="637">
        <v>1</v>
      </c>
      <c r="B14" s="668" t="s">
        <v>434</v>
      </c>
      <c r="C14" s="702">
        <f aca="true" t="shared" si="2" ref="C14:C50">D14+E14+F14+G14+H14+I14+J14+K14+L14+S14+T14+U14+M14</f>
        <v>7623421</v>
      </c>
      <c r="D14" s="702"/>
      <c r="E14" s="702">
        <v>12000</v>
      </c>
      <c r="F14" s="702"/>
      <c r="G14" s="702"/>
      <c r="H14" s="702"/>
      <c r="I14" s="702"/>
      <c r="J14" s="702"/>
      <c r="K14" s="702"/>
      <c r="L14" s="702"/>
      <c r="M14" s="702"/>
      <c r="N14" s="702"/>
      <c r="O14" s="702"/>
      <c r="P14" s="702"/>
      <c r="Q14" s="702"/>
      <c r="R14" s="702"/>
      <c r="S14" s="528">
        <v>7611421</v>
      </c>
      <c r="T14" s="702"/>
      <c r="U14" s="703"/>
    </row>
    <row r="15" spans="1:21" s="23" customFormat="1" ht="28.5" customHeight="1">
      <c r="A15" s="637">
        <v>2</v>
      </c>
      <c r="B15" s="668" t="s">
        <v>342</v>
      </c>
      <c r="C15" s="702">
        <f t="shared" si="2"/>
        <v>2017993</v>
      </c>
      <c r="D15" s="702"/>
      <c r="E15" s="702"/>
      <c r="F15" s="702"/>
      <c r="G15" s="702"/>
      <c r="H15" s="702"/>
      <c r="I15" s="702"/>
      <c r="J15" s="702"/>
      <c r="K15" s="702"/>
      <c r="L15" s="702"/>
      <c r="M15" s="702"/>
      <c r="N15" s="702"/>
      <c r="O15" s="702"/>
      <c r="P15" s="702"/>
      <c r="Q15" s="702"/>
      <c r="R15" s="702"/>
      <c r="S15" s="528">
        <v>2017993</v>
      </c>
      <c r="T15" s="702"/>
      <c r="U15" s="703"/>
    </row>
    <row r="16" spans="1:21" s="23" customFormat="1" ht="28.5" customHeight="1">
      <c r="A16" s="637">
        <v>3</v>
      </c>
      <c r="B16" s="668" t="s">
        <v>348</v>
      </c>
      <c r="C16" s="702">
        <f t="shared" si="2"/>
        <v>4641581</v>
      </c>
      <c r="D16" s="702">
        <v>757064</v>
      </c>
      <c r="E16" s="702"/>
      <c r="F16" s="702"/>
      <c r="G16" s="702"/>
      <c r="H16" s="702"/>
      <c r="I16" s="702"/>
      <c r="J16" s="702"/>
      <c r="K16" s="702"/>
      <c r="L16" s="702"/>
      <c r="M16" s="702"/>
      <c r="N16" s="702"/>
      <c r="O16" s="702"/>
      <c r="P16" s="702"/>
      <c r="Q16" s="702"/>
      <c r="R16" s="702"/>
      <c r="S16" s="528">
        <v>3884517</v>
      </c>
      <c r="T16" s="702"/>
      <c r="U16" s="703"/>
    </row>
    <row r="17" spans="1:21" s="23" customFormat="1" ht="28.5" customHeight="1">
      <c r="A17" s="637">
        <v>4</v>
      </c>
      <c r="B17" s="668" t="s">
        <v>435</v>
      </c>
      <c r="C17" s="702">
        <f t="shared" si="2"/>
        <v>1222745</v>
      </c>
      <c r="D17" s="702"/>
      <c r="E17" s="702">
        <v>118000</v>
      </c>
      <c r="F17" s="702"/>
      <c r="G17" s="702"/>
      <c r="H17" s="702"/>
      <c r="I17" s="702"/>
      <c r="J17" s="702"/>
      <c r="K17" s="702"/>
      <c r="L17" s="702"/>
      <c r="M17" s="702">
        <f>N17+O17+R17+Q17</f>
        <v>0</v>
      </c>
      <c r="N17" s="702"/>
      <c r="O17" s="702"/>
      <c r="P17" s="702"/>
      <c r="Q17" s="702"/>
      <c r="R17" s="702"/>
      <c r="S17" s="528">
        <v>1104745</v>
      </c>
      <c r="T17" s="702"/>
      <c r="U17" s="703"/>
    </row>
    <row r="18" spans="1:21" s="23" customFormat="1" ht="28.5" customHeight="1">
      <c r="A18" s="637">
        <v>5</v>
      </c>
      <c r="B18" s="668" t="s">
        <v>436</v>
      </c>
      <c r="C18" s="702">
        <f t="shared" si="2"/>
        <v>84871681</v>
      </c>
      <c r="D18" s="702"/>
      <c r="E18" s="702"/>
      <c r="F18" s="702"/>
      <c r="G18" s="702"/>
      <c r="H18" s="702"/>
      <c r="I18" s="702"/>
      <c r="J18" s="702"/>
      <c r="K18" s="702"/>
      <c r="L18" s="702">
        <v>34737278</v>
      </c>
      <c r="M18" s="702">
        <f>N18+O18+R18+Q18</f>
        <v>48930660</v>
      </c>
      <c r="N18" s="702">
        <f>583652+7000000</f>
        <v>7583652</v>
      </c>
      <c r="O18" s="702">
        <v>39857732</v>
      </c>
      <c r="P18" s="702"/>
      <c r="Q18" s="702"/>
      <c r="R18" s="702">
        <v>1489276</v>
      </c>
      <c r="S18" s="528">
        <v>1203743</v>
      </c>
      <c r="T18" s="702"/>
      <c r="U18" s="703"/>
    </row>
    <row r="19" spans="1:21" s="23" customFormat="1" ht="28.5" customHeight="1">
      <c r="A19" s="637">
        <v>6</v>
      </c>
      <c r="B19" s="668" t="s">
        <v>340</v>
      </c>
      <c r="C19" s="702">
        <f t="shared" si="2"/>
        <v>1155644</v>
      </c>
      <c r="D19" s="702"/>
      <c r="E19" s="702"/>
      <c r="F19" s="702"/>
      <c r="G19" s="702"/>
      <c r="H19" s="702"/>
      <c r="I19" s="702"/>
      <c r="J19" s="702"/>
      <c r="K19" s="702"/>
      <c r="L19" s="702"/>
      <c r="M19" s="702"/>
      <c r="N19" s="702"/>
      <c r="O19" s="702"/>
      <c r="P19" s="702"/>
      <c r="Q19" s="702"/>
      <c r="R19" s="702"/>
      <c r="S19" s="528">
        <v>1155644</v>
      </c>
      <c r="T19" s="702"/>
      <c r="U19" s="703"/>
    </row>
    <row r="20" spans="1:21" s="23" customFormat="1" ht="28.5" customHeight="1">
      <c r="A20" s="637">
        <v>7</v>
      </c>
      <c r="B20" s="668" t="s">
        <v>437</v>
      </c>
      <c r="C20" s="702">
        <f t="shared" si="2"/>
        <v>1164680</v>
      </c>
      <c r="D20" s="702"/>
      <c r="E20" s="702"/>
      <c r="F20" s="702"/>
      <c r="G20" s="702"/>
      <c r="H20" s="702"/>
      <c r="I20" s="702"/>
      <c r="J20" s="702"/>
      <c r="K20" s="702"/>
      <c r="L20" s="702"/>
      <c r="M20" s="702"/>
      <c r="N20" s="702"/>
      <c r="O20" s="702"/>
      <c r="P20" s="702"/>
      <c r="Q20" s="702"/>
      <c r="R20" s="702"/>
      <c r="S20" s="528">
        <v>1164680</v>
      </c>
      <c r="T20" s="702"/>
      <c r="U20" s="703"/>
    </row>
    <row r="21" spans="1:21" s="23" customFormat="1" ht="28.5" customHeight="1">
      <c r="A21" s="637">
        <v>8</v>
      </c>
      <c r="B21" s="668" t="s">
        <v>438</v>
      </c>
      <c r="C21" s="702">
        <f t="shared" si="2"/>
        <v>1178734</v>
      </c>
      <c r="D21" s="702"/>
      <c r="E21" s="702"/>
      <c r="F21" s="702"/>
      <c r="G21" s="702"/>
      <c r="H21" s="702"/>
      <c r="I21" s="702"/>
      <c r="J21" s="702"/>
      <c r="K21" s="702"/>
      <c r="L21" s="702"/>
      <c r="M21" s="702"/>
      <c r="N21" s="702"/>
      <c r="O21" s="702"/>
      <c r="P21" s="702"/>
      <c r="Q21" s="702"/>
      <c r="R21" s="702"/>
      <c r="S21" s="528">
        <v>1178734</v>
      </c>
      <c r="T21" s="702"/>
      <c r="U21" s="703"/>
    </row>
    <row r="22" spans="1:21" s="23" customFormat="1" ht="28.5" customHeight="1">
      <c r="A22" s="637">
        <v>9</v>
      </c>
      <c r="B22" s="668" t="s">
        <v>439</v>
      </c>
      <c r="C22" s="702">
        <f t="shared" si="2"/>
        <v>3517244</v>
      </c>
      <c r="D22" s="702"/>
      <c r="E22" s="702"/>
      <c r="F22" s="702"/>
      <c r="G22" s="702"/>
      <c r="H22" s="702"/>
      <c r="I22" s="702"/>
      <c r="J22" s="702"/>
      <c r="K22" s="702"/>
      <c r="L22" s="702">
        <v>1000000</v>
      </c>
      <c r="M22" s="702">
        <f>N22+O22+R22+Q22+P22</f>
        <v>1291000</v>
      </c>
      <c r="N22" s="702"/>
      <c r="O22" s="702"/>
      <c r="P22" s="702">
        <v>1291000</v>
      </c>
      <c r="Q22" s="702"/>
      <c r="R22" s="702"/>
      <c r="S22" s="528">
        <v>1226244</v>
      </c>
      <c r="T22" s="702"/>
      <c r="U22" s="703"/>
    </row>
    <row r="23" spans="1:21" s="23" customFormat="1" ht="28.5" customHeight="1">
      <c r="A23" s="637">
        <v>10</v>
      </c>
      <c r="B23" s="668" t="s">
        <v>440</v>
      </c>
      <c r="C23" s="702">
        <f t="shared" si="2"/>
        <v>28954342</v>
      </c>
      <c r="D23" s="702"/>
      <c r="E23" s="702"/>
      <c r="F23" s="702"/>
      <c r="G23" s="702"/>
      <c r="H23" s="702">
        <v>5139288</v>
      </c>
      <c r="I23" s="702"/>
      <c r="J23" s="702"/>
      <c r="K23" s="702"/>
      <c r="L23" s="702"/>
      <c r="M23" s="702"/>
      <c r="N23" s="702"/>
      <c r="O23" s="702"/>
      <c r="P23" s="702"/>
      <c r="Q23" s="702"/>
      <c r="R23" s="702"/>
      <c r="S23" s="528">
        <v>1159415</v>
      </c>
      <c r="T23" s="702">
        <v>22655639</v>
      </c>
      <c r="U23" s="703"/>
    </row>
    <row r="24" spans="1:21" s="23" customFormat="1" ht="28.5" customHeight="1">
      <c r="A24" s="637">
        <v>11</v>
      </c>
      <c r="B24" s="668" t="s">
        <v>441</v>
      </c>
      <c r="C24" s="702">
        <f t="shared" si="2"/>
        <v>1961714</v>
      </c>
      <c r="D24" s="702"/>
      <c r="E24" s="702"/>
      <c r="F24" s="702"/>
      <c r="G24" s="702"/>
      <c r="H24" s="702"/>
      <c r="I24" s="702"/>
      <c r="J24" s="702"/>
      <c r="K24" s="702"/>
      <c r="L24" s="702"/>
      <c r="M24" s="702"/>
      <c r="N24" s="702"/>
      <c r="O24" s="702"/>
      <c r="P24" s="702"/>
      <c r="Q24" s="702"/>
      <c r="R24" s="702"/>
      <c r="S24" s="528">
        <v>1961714</v>
      </c>
      <c r="T24" s="702"/>
      <c r="U24" s="703"/>
    </row>
    <row r="25" spans="1:21" s="23" customFormat="1" ht="28.5" customHeight="1">
      <c r="A25" s="637">
        <v>12</v>
      </c>
      <c r="B25" s="549" t="s">
        <v>493</v>
      </c>
      <c r="C25" s="702">
        <f t="shared" si="2"/>
        <v>13894253</v>
      </c>
      <c r="D25" s="702">
        <v>1385286</v>
      </c>
      <c r="E25" s="702"/>
      <c r="F25" s="702"/>
      <c r="G25" s="702"/>
      <c r="H25" s="702"/>
      <c r="I25" s="702"/>
      <c r="J25" s="702"/>
      <c r="K25" s="702"/>
      <c r="L25" s="702"/>
      <c r="M25" s="702"/>
      <c r="N25" s="702"/>
      <c r="O25" s="702"/>
      <c r="P25" s="702"/>
      <c r="Q25" s="702"/>
      <c r="R25" s="702"/>
      <c r="S25" s="528">
        <v>12508967</v>
      </c>
      <c r="T25" s="702"/>
      <c r="U25" s="703"/>
    </row>
    <row r="26" spans="1:21" s="23" customFormat="1" ht="28.5" customHeight="1">
      <c r="A26" s="637">
        <v>13</v>
      </c>
      <c r="B26" s="668" t="s">
        <v>444</v>
      </c>
      <c r="C26" s="702">
        <f t="shared" si="2"/>
        <v>1409043</v>
      </c>
      <c r="D26" s="702"/>
      <c r="E26" s="702"/>
      <c r="F26" s="702"/>
      <c r="G26" s="702"/>
      <c r="H26" s="702"/>
      <c r="I26" s="702"/>
      <c r="J26" s="702"/>
      <c r="K26" s="702"/>
      <c r="L26" s="702"/>
      <c r="M26" s="702"/>
      <c r="N26" s="702"/>
      <c r="O26" s="702"/>
      <c r="P26" s="702"/>
      <c r="Q26" s="702"/>
      <c r="R26" s="702"/>
      <c r="S26" s="528">
        <v>1409043</v>
      </c>
      <c r="T26" s="702"/>
      <c r="U26" s="703"/>
    </row>
    <row r="27" spans="1:21" s="23" customFormat="1" ht="28.5" customHeight="1">
      <c r="A27" s="637">
        <v>14</v>
      </c>
      <c r="B27" s="668" t="s">
        <v>445</v>
      </c>
      <c r="C27" s="702">
        <f t="shared" si="2"/>
        <v>1053539</v>
      </c>
      <c r="D27" s="702"/>
      <c r="E27" s="702"/>
      <c r="F27" s="702"/>
      <c r="G27" s="702"/>
      <c r="H27" s="702"/>
      <c r="I27" s="702"/>
      <c r="J27" s="702"/>
      <c r="K27" s="702"/>
      <c r="L27" s="702"/>
      <c r="M27" s="702"/>
      <c r="N27" s="702"/>
      <c r="O27" s="702"/>
      <c r="P27" s="702"/>
      <c r="Q27" s="702"/>
      <c r="R27" s="702"/>
      <c r="S27" s="528">
        <v>1053539</v>
      </c>
      <c r="T27" s="702"/>
      <c r="U27" s="703"/>
    </row>
    <row r="28" spans="1:21" s="23" customFormat="1" ht="28.5" customHeight="1">
      <c r="A28" s="637">
        <v>15</v>
      </c>
      <c r="B28" s="668" t="s">
        <v>446</v>
      </c>
      <c r="C28" s="702">
        <f t="shared" si="2"/>
        <v>977349</v>
      </c>
      <c r="D28" s="702"/>
      <c r="E28" s="702"/>
      <c r="F28" s="702"/>
      <c r="G28" s="702"/>
      <c r="H28" s="702"/>
      <c r="I28" s="702"/>
      <c r="J28" s="702"/>
      <c r="K28" s="702"/>
      <c r="L28" s="702"/>
      <c r="M28" s="702"/>
      <c r="N28" s="702"/>
      <c r="O28" s="702"/>
      <c r="P28" s="702"/>
      <c r="Q28" s="702"/>
      <c r="R28" s="702"/>
      <c r="S28" s="528">
        <v>977349</v>
      </c>
      <c r="T28" s="702"/>
      <c r="U28" s="703"/>
    </row>
    <row r="29" spans="1:21" s="23" customFormat="1" ht="28.5" customHeight="1">
      <c r="A29" s="637">
        <v>16</v>
      </c>
      <c r="B29" s="668" t="s">
        <v>355</v>
      </c>
      <c r="C29" s="702">
        <f t="shared" si="2"/>
        <v>795447</v>
      </c>
      <c r="D29" s="702"/>
      <c r="E29" s="702"/>
      <c r="F29" s="702"/>
      <c r="G29" s="702"/>
      <c r="H29" s="702"/>
      <c r="I29" s="702"/>
      <c r="J29" s="702"/>
      <c r="K29" s="702"/>
      <c r="L29" s="702"/>
      <c r="M29" s="702"/>
      <c r="N29" s="702"/>
      <c r="O29" s="702"/>
      <c r="P29" s="702"/>
      <c r="Q29" s="702"/>
      <c r="R29" s="702"/>
      <c r="S29" s="528">
        <v>795447</v>
      </c>
      <c r="T29" s="702"/>
      <c r="U29" s="703"/>
    </row>
    <row r="30" spans="1:21" s="23" customFormat="1" ht="28.5" customHeight="1">
      <c r="A30" s="637">
        <v>17</v>
      </c>
      <c r="B30" s="668" t="s">
        <v>356</v>
      </c>
      <c r="C30" s="702">
        <f t="shared" si="2"/>
        <v>646686</v>
      </c>
      <c r="D30" s="702"/>
      <c r="E30" s="702"/>
      <c r="F30" s="702"/>
      <c r="G30" s="702"/>
      <c r="H30" s="702"/>
      <c r="I30" s="702"/>
      <c r="J30" s="702"/>
      <c r="K30" s="702"/>
      <c r="L30" s="702"/>
      <c r="M30" s="702"/>
      <c r="N30" s="702"/>
      <c r="O30" s="702"/>
      <c r="P30" s="702"/>
      <c r="Q30" s="702"/>
      <c r="R30" s="702"/>
      <c r="S30" s="528">
        <v>646686</v>
      </c>
      <c r="T30" s="702"/>
      <c r="U30" s="703"/>
    </row>
    <row r="31" spans="1:21" s="23" customFormat="1" ht="28.5" customHeight="1">
      <c r="A31" s="637">
        <v>18</v>
      </c>
      <c r="B31" s="549" t="s">
        <v>350</v>
      </c>
      <c r="C31" s="702">
        <f t="shared" si="2"/>
        <v>579538</v>
      </c>
      <c r="D31" s="702"/>
      <c r="E31" s="702"/>
      <c r="F31" s="702"/>
      <c r="G31" s="702"/>
      <c r="H31" s="702"/>
      <c r="I31" s="702"/>
      <c r="J31" s="702"/>
      <c r="K31" s="702"/>
      <c r="L31" s="702"/>
      <c r="M31" s="702"/>
      <c r="N31" s="702"/>
      <c r="O31" s="702"/>
      <c r="P31" s="702"/>
      <c r="Q31" s="702"/>
      <c r="R31" s="702"/>
      <c r="S31" s="528">
        <v>579538</v>
      </c>
      <c r="T31" s="702"/>
      <c r="U31" s="703"/>
    </row>
    <row r="32" spans="1:21" s="23" customFormat="1" ht="28.5" customHeight="1">
      <c r="A32" s="637">
        <v>19</v>
      </c>
      <c r="B32" s="549" t="s">
        <v>351</v>
      </c>
      <c r="C32" s="702">
        <f t="shared" si="2"/>
        <v>506288</v>
      </c>
      <c r="D32" s="702"/>
      <c r="E32" s="702"/>
      <c r="F32" s="702"/>
      <c r="G32" s="702"/>
      <c r="H32" s="702"/>
      <c r="I32" s="702"/>
      <c r="J32" s="702"/>
      <c r="K32" s="702"/>
      <c r="L32" s="702"/>
      <c r="M32" s="702"/>
      <c r="N32" s="702"/>
      <c r="O32" s="702"/>
      <c r="P32" s="702"/>
      <c r="Q32" s="702"/>
      <c r="R32" s="702"/>
      <c r="S32" s="528">
        <v>506288</v>
      </c>
      <c r="T32" s="702"/>
      <c r="U32" s="703"/>
    </row>
    <row r="33" spans="1:21" s="23" customFormat="1" ht="28.5" customHeight="1">
      <c r="A33" s="637">
        <v>20</v>
      </c>
      <c r="B33" s="549" t="s">
        <v>559</v>
      </c>
      <c r="C33" s="702">
        <f t="shared" si="2"/>
        <v>204010</v>
      </c>
      <c r="D33" s="702"/>
      <c r="E33" s="702"/>
      <c r="F33" s="702"/>
      <c r="G33" s="702"/>
      <c r="H33" s="702"/>
      <c r="I33" s="702"/>
      <c r="J33" s="702"/>
      <c r="K33" s="702"/>
      <c r="L33" s="702"/>
      <c r="M33" s="702"/>
      <c r="N33" s="702"/>
      <c r="O33" s="702"/>
      <c r="P33" s="702"/>
      <c r="Q33" s="702"/>
      <c r="R33" s="702"/>
      <c r="S33" s="528">
        <v>204010</v>
      </c>
      <c r="T33" s="702"/>
      <c r="U33" s="703"/>
    </row>
    <row r="34" spans="1:21" s="23" customFormat="1" ht="28.5" customHeight="1">
      <c r="A34" s="637">
        <v>21</v>
      </c>
      <c r="B34" s="549" t="s">
        <v>560</v>
      </c>
      <c r="C34" s="702">
        <f t="shared" si="2"/>
        <v>197683</v>
      </c>
      <c r="D34" s="702"/>
      <c r="E34" s="702"/>
      <c r="F34" s="702"/>
      <c r="G34" s="702"/>
      <c r="H34" s="702"/>
      <c r="I34" s="702"/>
      <c r="J34" s="702"/>
      <c r="K34" s="702"/>
      <c r="L34" s="702"/>
      <c r="M34" s="702"/>
      <c r="N34" s="702"/>
      <c r="O34" s="702"/>
      <c r="P34" s="702"/>
      <c r="Q34" s="702"/>
      <c r="R34" s="702"/>
      <c r="S34" s="528">
        <v>197683</v>
      </c>
      <c r="T34" s="702"/>
      <c r="U34" s="703"/>
    </row>
    <row r="35" spans="1:21" s="23" customFormat="1" ht="28.5" customHeight="1">
      <c r="A35" s="637">
        <v>22</v>
      </c>
      <c r="B35" s="549" t="s">
        <v>561</v>
      </c>
      <c r="C35" s="702">
        <f t="shared" si="2"/>
        <v>212683</v>
      </c>
      <c r="D35" s="702"/>
      <c r="E35" s="702"/>
      <c r="F35" s="702"/>
      <c r="G35" s="702"/>
      <c r="H35" s="702"/>
      <c r="I35" s="702"/>
      <c r="J35" s="702"/>
      <c r="K35" s="702"/>
      <c r="L35" s="702"/>
      <c r="M35" s="702"/>
      <c r="N35" s="702"/>
      <c r="O35" s="702"/>
      <c r="P35" s="702"/>
      <c r="Q35" s="702"/>
      <c r="R35" s="702"/>
      <c r="S35" s="528">
        <v>212683</v>
      </c>
      <c r="T35" s="702"/>
      <c r="U35" s="703"/>
    </row>
    <row r="36" spans="1:21" s="23" customFormat="1" ht="28.5" customHeight="1">
      <c r="A36" s="637">
        <v>23</v>
      </c>
      <c r="B36" s="549" t="s">
        <v>562</v>
      </c>
      <c r="C36" s="702">
        <f t="shared" si="2"/>
        <v>136858</v>
      </c>
      <c r="D36" s="702"/>
      <c r="E36" s="702"/>
      <c r="F36" s="702"/>
      <c r="G36" s="702"/>
      <c r="H36" s="702"/>
      <c r="I36" s="702"/>
      <c r="J36" s="702"/>
      <c r="K36" s="702"/>
      <c r="L36" s="702"/>
      <c r="M36" s="702"/>
      <c r="N36" s="702"/>
      <c r="O36" s="702"/>
      <c r="P36" s="702"/>
      <c r="Q36" s="702"/>
      <c r="R36" s="702"/>
      <c r="S36" s="528">
        <v>136858</v>
      </c>
      <c r="T36" s="702"/>
      <c r="U36" s="703"/>
    </row>
    <row r="37" spans="1:21" ht="18.75">
      <c r="A37" s="637">
        <v>24</v>
      </c>
      <c r="B37" s="549" t="s">
        <v>563</v>
      </c>
      <c r="C37" s="702">
        <f t="shared" si="2"/>
        <v>136858</v>
      </c>
      <c r="D37" s="702"/>
      <c r="E37" s="702"/>
      <c r="F37" s="702"/>
      <c r="G37" s="702"/>
      <c r="H37" s="702"/>
      <c r="I37" s="702"/>
      <c r="J37" s="702"/>
      <c r="K37" s="702"/>
      <c r="L37" s="702"/>
      <c r="M37" s="702"/>
      <c r="N37" s="702"/>
      <c r="O37" s="702"/>
      <c r="P37" s="702"/>
      <c r="Q37" s="702"/>
      <c r="R37" s="702"/>
      <c r="S37" s="528">
        <v>136858</v>
      </c>
      <c r="T37" s="702"/>
      <c r="U37" s="703"/>
    </row>
    <row r="38" spans="1:21" ht="18.75">
      <c r="A38" s="637">
        <v>25</v>
      </c>
      <c r="B38" s="549" t="s">
        <v>564</v>
      </c>
      <c r="C38" s="702">
        <f t="shared" si="2"/>
        <v>136858</v>
      </c>
      <c r="D38" s="702"/>
      <c r="E38" s="702"/>
      <c r="F38" s="702"/>
      <c r="G38" s="702"/>
      <c r="H38" s="702"/>
      <c r="I38" s="702"/>
      <c r="J38" s="702"/>
      <c r="K38" s="702"/>
      <c r="L38" s="702"/>
      <c r="M38" s="702"/>
      <c r="N38" s="702"/>
      <c r="O38" s="702"/>
      <c r="P38" s="702"/>
      <c r="Q38" s="702"/>
      <c r="R38" s="702"/>
      <c r="S38" s="528">
        <v>136858</v>
      </c>
      <c r="T38" s="702"/>
      <c r="U38" s="703"/>
    </row>
    <row r="39" spans="1:21" ht="18.75">
      <c r="A39" s="637">
        <v>26</v>
      </c>
      <c r="B39" s="549" t="s">
        <v>565</v>
      </c>
      <c r="C39" s="702">
        <f t="shared" si="2"/>
        <v>136858</v>
      </c>
      <c r="D39" s="702"/>
      <c r="E39" s="702"/>
      <c r="F39" s="702"/>
      <c r="G39" s="702"/>
      <c r="H39" s="702"/>
      <c r="I39" s="702"/>
      <c r="J39" s="702"/>
      <c r="K39" s="702"/>
      <c r="L39" s="702"/>
      <c r="M39" s="702"/>
      <c r="N39" s="702"/>
      <c r="O39" s="702"/>
      <c r="P39" s="702"/>
      <c r="Q39" s="702"/>
      <c r="R39" s="702"/>
      <c r="S39" s="528">
        <v>136858</v>
      </c>
      <c r="T39" s="702"/>
      <c r="U39" s="703"/>
    </row>
    <row r="40" spans="1:21" ht="18.75">
      <c r="A40" s="637">
        <v>27</v>
      </c>
      <c r="B40" s="549" t="s">
        <v>448</v>
      </c>
      <c r="C40" s="702">
        <f t="shared" si="2"/>
        <v>136858</v>
      </c>
      <c r="D40" s="702"/>
      <c r="E40" s="702"/>
      <c r="F40" s="702"/>
      <c r="G40" s="702"/>
      <c r="H40" s="702"/>
      <c r="I40" s="702"/>
      <c r="J40" s="702"/>
      <c r="K40" s="702"/>
      <c r="L40" s="702"/>
      <c r="M40" s="702"/>
      <c r="N40" s="702"/>
      <c r="O40" s="702"/>
      <c r="P40" s="702"/>
      <c r="Q40" s="702"/>
      <c r="R40" s="702"/>
      <c r="S40" s="528">
        <v>136858</v>
      </c>
      <c r="T40" s="702"/>
      <c r="U40" s="703"/>
    </row>
    <row r="41" spans="1:21" ht="18.75">
      <c r="A41" s="637">
        <v>28</v>
      </c>
      <c r="B41" s="549" t="s">
        <v>566</v>
      </c>
      <c r="C41" s="702">
        <f t="shared" si="2"/>
        <v>136858</v>
      </c>
      <c r="D41" s="702"/>
      <c r="E41" s="702"/>
      <c r="F41" s="702"/>
      <c r="G41" s="702"/>
      <c r="H41" s="702"/>
      <c r="I41" s="702"/>
      <c r="J41" s="702"/>
      <c r="K41" s="702"/>
      <c r="L41" s="702"/>
      <c r="M41" s="702"/>
      <c r="N41" s="702"/>
      <c r="O41" s="702"/>
      <c r="P41" s="702"/>
      <c r="Q41" s="702"/>
      <c r="R41" s="702"/>
      <c r="S41" s="528">
        <v>136858</v>
      </c>
      <c r="T41" s="702"/>
      <c r="U41" s="703"/>
    </row>
    <row r="42" spans="1:21" ht="18.75">
      <c r="A42" s="637">
        <v>29</v>
      </c>
      <c r="B42" s="549" t="s">
        <v>494</v>
      </c>
      <c r="C42" s="702">
        <f t="shared" si="2"/>
        <v>3472716</v>
      </c>
      <c r="D42" s="702"/>
      <c r="E42" s="702"/>
      <c r="F42" s="702"/>
      <c r="G42" s="702"/>
      <c r="H42" s="702"/>
      <c r="I42" s="702">
        <v>1543083</v>
      </c>
      <c r="J42" s="702">
        <v>1028722</v>
      </c>
      <c r="K42" s="702">
        <v>900911</v>
      </c>
      <c r="L42" s="702"/>
      <c r="M42" s="702"/>
      <c r="N42" s="702"/>
      <c r="O42" s="702"/>
      <c r="P42" s="702"/>
      <c r="Q42" s="702"/>
      <c r="R42" s="702"/>
      <c r="S42" s="702"/>
      <c r="T42" s="702"/>
      <c r="U42" s="703"/>
    </row>
    <row r="43" spans="1:21" ht="18.75">
      <c r="A43" s="637">
        <v>30</v>
      </c>
      <c r="B43" s="549" t="s">
        <v>459</v>
      </c>
      <c r="C43" s="702">
        <f t="shared" si="2"/>
        <v>918262</v>
      </c>
      <c r="D43" s="702"/>
      <c r="E43" s="702"/>
      <c r="F43" s="702"/>
      <c r="G43" s="702"/>
      <c r="H43" s="702"/>
      <c r="I43" s="702"/>
      <c r="J43" s="702"/>
      <c r="K43" s="702"/>
      <c r="L43" s="702"/>
      <c r="M43" s="702">
        <f>SUM(N43:R43)</f>
        <v>918262</v>
      </c>
      <c r="N43" s="702"/>
      <c r="O43" s="702"/>
      <c r="P43" s="702"/>
      <c r="Q43" s="702"/>
      <c r="R43" s="702">
        <v>918262</v>
      </c>
      <c r="S43" s="702"/>
      <c r="T43" s="702"/>
      <c r="U43" s="703"/>
    </row>
    <row r="44" spans="1:21" ht="18.75">
      <c r="A44" s="637">
        <v>31</v>
      </c>
      <c r="B44" s="549" t="s">
        <v>495</v>
      </c>
      <c r="C44" s="702">
        <f t="shared" si="2"/>
        <v>4946000</v>
      </c>
      <c r="D44" s="702"/>
      <c r="E44" s="702"/>
      <c r="F44" s="702"/>
      <c r="G44" s="702">
        <v>4562000</v>
      </c>
      <c r="H44" s="702"/>
      <c r="I44" s="702"/>
      <c r="J44" s="702"/>
      <c r="K44" s="702"/>
      <c r="L44" s="702"/>
      <c r="M44" s="702">
        <f>SUM(N44:Q44)</f>
        <v>384000</v>
      </c>
      <c r="N44" s="702">
        <v>384000</v>
      </c>
      <c r="O44" s="702"/>
      <c r="P44" s="702"/>
      <c r="Q44" s="702"/>
      <c r="R44" s="702"/>
      <c r="S44" s="702"/>
      <c r="T44" s="702"/>
      <c r="U44" s="703"/>
    </row>
    <row r="45" spans="1:21" ht="18.75">
      <c r="A45" s="637">
        <v>32</v>
      </c>
      <c r="B45" s="549" t="s">
        <v>470</v>
      </c>
      <c r="C45" s="702">
        <f t="shared" si="2"/>
        <v>8362732</v>
      </c>
      <c r="D45" s="702"/>
      <c r="E45" s="702"/>
      <c r="F45" s="702">
        <v>8362732</v>
      </c>
      <c r="G45" s="702"/>
      <c r="H45" s="702"/>
      <c r="I45" s="702"/>
      <c r="J45" s="702"/>
      <c r="K45" s="702"/>
      <c r="L45" s="702"/>
      <c r="M45" s="702"/>
      <c r="N45" s="702"/>
      <c r="O45" s="702"/>
      <c r="P45" s="702"/>
      <c r="Q45" s="702"/>
      <c r="R45" s="702"/>
      <c r="S45" s="702"/>
      <c r="T45" s="702"/>
      <c r="U45" s="703"/>
    </row>
    <row r="46" spans="1:21" ht="18.75">
      <c r="A46" s="637">
        <v>33</v>
      </c>
      <c r="B46" s="668" t="s">
        <v>639</v>
      </c>
      <c r="C46" s="702">
        <f>D46+E46+F46+G46+H46+I46+J46+K46+L46+S46+T46+U46+M46</f>
        <v>254055000</v>
      </c>
      <c r="D46" s="702">
        <v>254055000</v>
      </c>
      <c r="E46" s="702"/>
      <c r="F46" s="702"/>
      <c r="G46" s="702"/>
      <c r="H46" s="702"/>
      <c r="I46" s="702"/>
      <c r="J46" s="702"/>
      <c r="K46" s="702"/>
      <c r="L46" s="702"/>
      <c r="M46" s="702"/>
      <c r="N46" s="702"/>
      <c r="O46" s="702"/>
      <c r="P46" s="702"/>
      <c r="Q46" s="702"/>
      <c r="R46" s="702"/>
      <c r="S46" s="528"/>
      <c r="T46" s="702"/>
      <c r="U46" s="703"/>
    </row>
    <row r="47" spans="1:21" ht="18.75">
      <c r="A47" s="637">
        <v>34</v>
      </c>
      <c r="B47" s="549" t="s">
        <v>475</v>
      </c>
      <c r="C47" s="702">
        <f t="shared" si="2"/>
        <v>24000000</v>
      </c>
      <c r="D47" s="702"/>
      <c r="E47" s="702"/>
      <c r="F47" s="702"/>
      <c r="G47" s="702"/>
      <c r="H47" s="702"/>
      <c r="I47" s="702"/>
      <c r="J47" s="702"/>
      <c r="K47" s="702"/>
      <c r="L47" s="702"/>
      <c r="M47" s="702">
        <f>SUM(N47:R47)</f>
        <v>24000000</v>
      </c>
      <c r="N47" s="702"/>
      <c r="O47" s="702"/>
      <c r="P47" s="702"/>
      <c r="Q47" s="702"/>
      <c r="R47" s="702">
        <f>24000000</f>
        <v>24000000</v>
      </c>
      <c r="S47" s="702"/>
      <c r="T47" s="702"/>
      <c r="U47" s="703"/>
    </row>
    <row r="48" spans="1:21" ht="18.75">
      <c r="A48" s="540" t="s">
        <v>6</v>
      </c>
      <c r="B48" s="541" t="s">
        <v>405</v>
      </c>
      <c r="C48" s="701">
        <f t="shared" si="2"/>
        <v>2326941</v>
      </c>
      <c r="D48" s="701"/>
      <c r="E48" s="701"/>
      <c r="F48" s="701"/>
      <c r="G48" s="701"/>
      <c r="H48" s="701"/>
      <c r="I48" s="701"/>
      <c r="J48" s="701"/>
      <c r="K48" s="701"/>
      <c r="L48" s="701"/>
      <c r="M48" s="702"/>
      <c r="N48" s="701"/>
      <c r="O48" s="701"/>
      <c r="P48" s="701"/>
      <c r="Q48" s="701"/>
      <c r="R48" s="701"/>
      <c r="S48" s="701"/>
      <c r="T48" s="701"/>
      <c r="U48" s="704">
        <v>2326941</v>
      </c>
    </row>
    <row r="49" spans="1:21" ht="18.75">
      <c r="A49" s="670" t="s">
        <v>17</v>
      </c>
      <c r="B49" s="671" t="s">
        <v>496</v>
      </c>
      <c r="C49" s="701">
        <f t="shared" si="2"/>
        <v>0</v>
      </c>
      <c r="D49" s="705"/>
      <c r="E49" s="705"/>
      <c r="F49" s="705"/>
      <c r="G49" s="705"/>
      <c r="H49" s="705"/>
      <c r="I49" s="705"/>
      <c r="J49" s="705"/>
      <c r="K49" s="705"/>
      <c r="L49" s="705"/>
      <c r="M49" s="706"/>
      <c r="N49" s="705"/>
      <c r="O49" s="705"/>
      <c r="P49" s="705"/>
      <c r="Q49" s="705"/>
      <c r="R49" s="705"/>
      <c r="S49" s="705"/>
      <c r="T49" s="705"/>
      <c r="U49" s="707"/>
    </row>
    <row r="50" spans="1:21" ht="19.5" thickBot="1">
      <c r="A50" s="672" t="s">
        <v>18</v>
      </c>
      <c r="B50" s="673" t="s">
        <v>497</v>
      </c>
      <c r="C50" s="708">
        <f t="shared" si="2"/>
        <v>17153000</v>
      </c>
      <c r="D50" s="708">
        <f>7000000+927000</f>
        <v>7927000</v>
      </c>
      <c r="E50" s="708"/>
      <c r="F50" s="708"/>
      <c r="G50" s="708"/>
      <c r="H50" s="708">
        <v>212000</v>
      </c>
      <c r="I50" s="708"/>
      <c r="J50" s="708"/>
      <c r="K50" s="708"/>
      <c r="L50" s="708"/>
      <c r="M50" s="708">
        <f>N50+O50+R50+Q50</f>
        <v>8244000</v>
      </c>
      <c r="N50" s="708"/>
      <c r="O50" s="708"/>
      <c r="P50" s="708"/>
      <c r="Q50" s="708">
        <v>500000</v>
      </c>
      <c r="R50" s="708">
        <f>389000+844000+2951000+480000+64000+3016000</f>
        <v>7744000</v>
      </c>
      <c r="S50" s="708">
        <v>770000</v>
      </c>
      <c r="T50" s="708"/>
      <c r="U50" s="709"/>
    </row>
  </sheetData>
  <sheetProtection/>
  <mergeCells count="25">
    <mergeCell ref="A1:C1"/>
    <mergeCell ref="A2:C2"/>
    <mergeCell ref="C7:C10"/>
    <mergeCell ref="D7:D10"/>
    <mergeCell ref="E7:E10"/>
    <mergeCell ref="F7:F10"/>
    <mergeCell ref="A7:A10"/>
    <mergeCell ref="A4:U4"/>
    <mergeCell ref="A5:U5"/>
    <mergeCell ref="K7:K10"/>
    <mergeCell ref="L7:L10"/>
    <mergeCell ref="M7:M10"/>
    <mergeCell ref="G7:G10"/>
    <mergeCell ref="H7:H10"/>
    <mergeCell ref="I7:I10"/>
    <mergeCell ref="J7:J10"/>
    <mergeCell ref="S7:S10"/>
    <mergeCell ref="N8:N10"/>
    <mergeCell ref="T7:T10"/>
    <mergeCell ref="U7:U10"/>
    <mergeCell ref="O8:O10"/>
    <mergeCell ref="P8:P10"/>
    <mergeCell ref="Q8:Q10"/>
    <mergeCell ref="R8:R10"/>
    <mergeCell ref="N7:R7"/>
  </mergeCells>
  <printOptions horizontalCentered="1"/>
  <pageMargins left="0.31496062992126" right="0.31496062992126" top="0.38" bottom="0.2" header="0.31496062992126" footer="0.2"/>
  <pageSetup horizontalDpi="600" verticalDpi="600" orientation="landscape" paperSize="9" scale="48" r:id="rId1"/>
</worksheet>
</file>

<file path=xl/worksheets/sheet9.xml><?xml version="1.0" encoding="utf-8"?>
<worksheet xmlns="http://schemas.openxmlformats.org/spreadsheetml/2006/main" xmlns:r="http://schemas.openxmlformats.org/officeDocument/2006/relationships">
  <dimension ref="A1:M36"/>
  <sheetViews>
    <sheetView zoomScalePageLayoutView="0" workbookViewId="0" topLeftCell="A1">
      <selection activeCell="M12" sqref="M12"/>
    </sheetView>
  </sheetViews>
  <sheetFormatPr defaultColWidth="10" defaultRowHeight="15"/>
  <cols>
    <col min="1" max="1" width="5.69921875" style="222" customWidth="1"/>
    <col min="2" max="2" width="22.59765625" style="222" customWidth="1"/>
    <col min="3" max="3" width="9" style="222" customWidth="1"/>
    <col min="4" max="4" width="9.19921875" style="222" customWidth="1"/>
    <col min="5" max="5" width="10.09765625" style="222" customWidth="1"/>
    <col min="6" max="6" width="9.19921875" style="222" customWidth="1"/>
    <col min="7" max="7" width="8.69921875" style="222" customWidth="1"/>
    <col min="8" max="8" width="10" style="222" customWidth="1"/>
    <col min="9" max="9" width="8.19921875" style="222" customWidth="1"/>
    <col min="10" max="10" width="8.69921875" style="222" customWidth="1"/>
    <col min="11" max="11" width="11.59765625" style="222" customWidth="1"/>
    <col min="12" max="12" width="0" style="222" hidden="1" customWidth="1"/>
    <col min="13" max="16384" width="10" style="222" customWidth="1"/>
  </cols>
  <sheetData>
    <row r="1" spans="1:10" ht="15.75">
      <c r="A1" s="937" t="s">
        <v>376</v>
      </c>
      <c r="B1" s="937"/>
      <c r="C1" s="937"/>
      <c r="D1" s="219"/>
      <c r="E1" s="220"/>
      <c r="F1" s="221"/>
      <c r="G1" s="221"/>
      <c r="H1" s="214"/>
      <c r="I1" s="214"/>
      <c r="J1" s="140" t="s">
        <v>128</v>
      </c>
    </row>
    <row r="2" spans="1:9" ht="15.75">
      <c r="A2" s="937" t="s">
        <v>484</v>
      </c>
      <c r="B2" s="938"/>
      <c r="C2" s="938"/>
      <c r="D2" s="219"/>
      <c r="E2" s="220"/>
      <c r="F2" s="221"/>
      <c r="G2" s="221"/>
      <c r="H2" s="214"/>
      <c r="I2" s="214"/>
    </row>
    <row r="3" spans="1:11" ht="24" customHeight="1">
      <c r="A3" s="942" t="s">
        <v>691</v>
      </c>
      <c r="B3" s="942"/>
      <c r="C3" s="942"/>
      <c r="D3" s="942"/>
      <c r="E3" s="942"/>
      <c r="F3" s="942"/>
      <c r="G3" s="942"/>
      <c r="H3" s="942"/>
      <c r="I3" s="942"/>
      <c r="J3" s="942"/>
      <c r="K3" s="942"/>
    </row>
    <row r="4" spans="1:11" ht="23.25" customHeight="1">
      <c r="A4" s="847" t="s">
        <v>100</v>
      </c>
      <c r="B4" s="847"/>
      <c r="C4" s="847"/>
      <c r="D4" s="847"/>
      <c r="E4" s="847"/>
      <c r="F4" s="847"/>
      <c r="G4" s="847"/>
      <c r="H4" s="847"/>
      <c r="I4" s="847"/>
      <c r="J4" s="847"/>
      <c r="K4" s="847"/>
    </row>
    <row r="5" spans="1:11" ht="19.5" customHeight="1">
      <c r="A5" s="224"/>
      <c r="B5" s="224"/>
      <c r="C5" s="225"/>
      <c r="D5" s="225"/>
      <c r="E5" s="225"/>
      <c r="F5" s="225"/>
      <c r="G5" s="225"/>
      <c r="H5" s="225"/>
      <c r="I5" s="225"/>
      <c r="K5" s="226" t="s">
        <v>574</v>
      </c>
    </row>
    <row r="6" spans="1:13" s="227" customFormat="1" ht="24" customHeight="1">
      <c r="A6" s="929" t="s">
        <v>81</v>
      </c>
      <c r="B6" s="929" t="s">
        <v>568</v>
      </c>
      <c r="C6" s="943" t="s">
        <v>692</v>
      </c>
      <c r="D6" s="929" t="s">
        <v>640</v>
      </c>
      <c r="E6" s="932" t="s">
        <v>74</v>
      </c>
      <c r="F6" s="933"/>
      <c r="G6" s="929" t="s">
        <v>693</v>
      </c>
      <c r="H6" s="929" t="s">
        <v>694</v>
      </c>
      <c r="I6" s="929" t="s">
        <v>569</v>
      </c>
      <c r="J6" s="946" t="s">
        <v>695</v>
      </c>
      <c r="K6" s="926" t="s">
        <v>585</v>
      </c>
      <c r="L6" s="926" t="s">
        <v>641</v>
      </c>
      <c r="M6" s="929" t="s">
        <v>696</v>
      </c>
    </row>
    <row r="7" spans="1:13" s="227" customFormat="1" ht="18" customHeight="1">
      <c r="A7" s="930"/>
      <c r="B7" s="930"/>
      <c r="C7" s="944"/>
      <c r="D7" s="930"/>
      <c r="E7" s="939" t="s">
        <v>570</v>
      </c>
      <c r="F7" s="934" t="s">
        <v>571</v>
      </c>
      <c r="G7" s="930"/>
      <c r="H7" s="930"/>
      <c r="I7" s="930"/>
      <c r="J7" s="946"/>
      <c r="K7" s="927"/>
      <c r="L7" s="927"/>
      <c r="M7" s="930"/>
    </row>
    <row r="8" spans="1:13" s="227" customFormat="1" ht="7.5" customHeight="1">
      <c r="A8" s="930"/>
      <c r="B8" s="930"/>
      <c r="C8" s="944"/>
      <c r="D8" s="930"/>
      <c r="E8" s="940"/>
      <c r="F8" s="935"/>
      <c r="G8" s="930"/>
      <c r="H8" s="930"/>
      <c r="I8" s="930"/>
      <c r="J8" s="946"/>
      <c r="K8" s="927"/>
      <c r="L8" s="927"/>
      <c r="M8" s="930"/>
    </row>
    <row r="9" spans="1:13" s="232" customFormat="1" ht="16.5" customHeight="1">
      <c r="A9" s="930"/>
      <c r="B9" s="930"/>
      <c r="C9" s="944"/>
      <c r="D9" s="930"/>
      <c r="E9" s="940"/>
      <c r="F9" s="935"/>
      <c r="G9" s="930"/>
      <c r="H9" s="930"/>
      <c r="I9" s="930"/>
      <c r="J9" s="946"/>
      <c r="K9" s="927"/>
      <c r="L9" s="927"/>
      <c r="M9" s="930"/>
    </row>
    <row r="10" spans="1:13" s="473" customFormat="1" ht="102" customHeight="1">
      <c r="A10" s="931"/>
      <c r="B10" s="931"/>
      <c r="C10" s="945"/>
      <c r="D10" s="931"/>
      <c r="E10" s="941"/>
      <c r="F10" s="936"/>
      <c r="G10" s="931"/>
      <c r="H10" s="931"/>
      <c r="I10" s="931"/>
      <c r="J10" s="946"/>
      <c r="K10" s="928"/>
      <c r="L10" s="928"/>
      <c r="M10" s="931"/>
    </row>
    <row r="11" spans="1:13" s="225" customFormat="1" ht="24" customHeight="1">
      <c r="A11" s="820" t="s">
        <v>0</v>
      </c>
      <c r="B11" s="820" t="s">
        <v>1</v>
      </c>
      <c r="C11" s="820">
        <v>1</v>
      </c>
      <c r="D11" s="820" t="s">
        <v>572</v>
      </c>
      <c r="E11" s="820">
        <v>3</v>
      </c>
      <c r="F11" s="820">
        <v>4</v>
      </c>
      <c r="G11" s="820">
        <v>5</v>
      </c>
      <c r="H11" s="820">
        <v>6</v>
      </c>
      <c r="I11" s="820" t="s">
        <v>697</v>
      </c>
      <c r="J11" s="821">
        <v>8</v>
      </c>
      <c r="K11" s="821">
        <v>9</v>
      </c>
      <c r="L11" s="821">
        <v>10</v>
      </c>
      <c r="M11" s="820">
        <v>10</v>
      </c>
    </row>
    <row r="12" spans="1:13" s="225" customFormat="1" ht="24" customHeight="1">
      <c r="A12" s="766"/>
      <c r="B12" s="822" t="s">
        <v>573</v>
      </c>
      <c r="C12" s="823">
        <f aca="true" t="shared" si="0" ref="C12:M12">SUM(C13:C22)</f>
        <v>52759000</v>
      </c>
      <c r="D12" s="823">
        <f t="shared" si="0"/>
        <v>74691914</v>
      </c>
      <c r="E12" s="823">
        <f t="shared" si="0"/>
        <v>37136410</v>
      </c>
      <c r="F12" s="823">
        <f t="shared" si="0"/>
        <v>37555504</v>
      </c>
      <c r="G12" s="823">
        <f t="shared" si="0"/>
        <v>8085948</v>
      </c>
      <c r="H12" s="823">
        <f t="shared" si="0"/>
        <v>655838</v>
      </c>
      <c r="I12" s="823">
        <f t="shared" si="0"/>
        <v>83433700</v>
      </c>
      <c r="J12" s="824">
        <f t="shared" si="0"/>
        <v>83433700</v>
      </c>
      <c r="K12" s="824">
        <f t="shared" si="0"/>
        <v>775000</v>
      </c>
      <c r="L12" s="824">
        <f t="shared" si="0"/>
        <v>0</v>
      </c>
      <c r="M12" s="823">
        <f t="shared" si="0"/>
        <v>84208700</v>
      </c>
    </row>
    <row r="13" spans="1:13" s="225" customFormat="1" ht="24" customHeight="1">
      <c r="A13" s="767">
        <v>1</v>
      </c>
      <c r="B13" s="825" t="s">
        <v>498</v>
      </c>
      <c r="C13" s="826">
        <v>6211000</v>
      </c>
      <c r="D13" s="827">
        <f>E13+F13</f>
        <v>8079522</v>
      </c>
      <c r="E13" s="826">
        <v>4772120</v>
      </c>
      <c r="F13" s="826">
        <v>3307402</v>
      </c>
      <c r="G13" s="826">
        <v>745293</v>
      </c>
      <c r="H13" s="826">
        <v>158481</v>
      </c>
      <c r="I13" s="827">
        <f aca="true" t="shared" si="1" ref="I13:I22">D13+G13+H13</f>
        <v>8983296</v>
      </c>
      <c r="J13" s="828">
        <v>8983296</v>
      </c>
      <c r="K13" s="828">
        <f>27000+30000</f>
        <v>57000</v>
      </c>
      <c r="L13" s="828"/>
      <c r="M13" s="827">
        <f aca="true" t="shared" si="2" ref="M13:M22">J13+K13+L13</f>
        <v>9040296</v>
      </c>
    </row>
    <row r="14" spans="1:13" s="225" customFormat="1" ht="24" customHeight="1">
      <c r="A14" s="767">
        <v>2</v>
      </c>
      <c r="B14" s="825" t="s">
        <v>499</v>
      </c>
      <c r="C14" s="826">
        <v>7752000</v>
      </c>
      <c r="D14" s="827">
        <f>E14+F14</f>
        <v>6358287</v>
      </c>
      <c r="E14" s="826">
        <v>5755440</v>
      </c>
      <c r="F14" s="826">
        <v>602847</v>
      </c>
      <c r="G14" s="826">
        <v>705803</v>
      </c>
      <c r="H14" s="826">
        <v>3613</v>
      </c>
      <c r="I14" s="827">
        <f t="shared" si="1"/>
        <v>7067703</v>
      </c>
      <c r="J14" s="828">
        <v>7067703</v>
      </c>
      <c r="K14" s="828">
        <f aca="true" t="shared" si="3" ref="K14:K19">27000+30000</f>
        <v>57000</v>
      </c>
      <c r="L14" s="828"/>
      <c r="M14" s="827">
        <f t="shared" si="2"/>
        <v>7124703</v>
      </c>
    </row>
    <row r="15" spans="1:13" s="225" customFormat="1" ht="24" customHeight="1">
      <c r="A15" s="767">
        <v>3</v>
      </c>
      <c r="B15" s="825" t="s">
        <v>500</v>
      </c>
      <c r="C15" s="826">
        <v>15069000</v>
      </c>
      <c r="D15" s="827">
        <f aca="true" t="shared" si="4" ref="D15:D22">E15+F15</f>
        <v>8486779</v>
      </c>
      <c r="E15" s="826">
        <v>7587200</v>
      </c>
      <c r="F15" s="826">
        <v>899579</v>
      </c>
      <c r="G15" s="826">
        <v>820320</v>
      </c>
      <c r="H15" s="826">
        <v>126189</v>
      </c>
      <c r="I15" s="827">
        <f t="shared" si="1"/>
        <v>9433288</v>
      </c>
      <c r="J15" s="828">
        <v>9433288</v>
      </c>
      <c r="K15" s="828">
        <f t="shared" si="3"/>
        <v>57000</v>
      </c>
      <c r="L15" s="828"/>
      <c r="M15" s="827">
        <f t="shared" si="2"/>
        <v>9490288</v>
      </c>
    </row>
    <row r="16" spans="1:13" s="225" customFormat="1" ht="24" customHeight="1">
      <c r="A16" s="767">
        <v>4</v>
      </c>
      <c r="B16" s="825" t="s">
        <v>501</v>
      </c>
      <c r="C16" s="826">
        <v>7398000</v>
      </c>
      <c r="D16" s="827">
        <f t="shared" si="4"/>
        <v>7163152</v>
      </c>
      <c r="E16" s="826">
        <v>5453150</v>
      </c>
      <c r="F16" s="826">
        <v>1710002</v>
      </c>
      <c r="G16" s="826">
        <v>788986</v>
      </c>
      <c r="H16" s="826">
        <v>17076</v>
      </c>
      <c r="I16" s="827">
        <f t="shared" si="1"/>
        <v>7969214</v>
      </c>
      <c r="J16" s="828">
        <v>7969214</v>
      </c>
      <c r="K16" s="828">
        <f t="shared" si="3"/>
        <v>57000</v>
      </c>
      <c r="L16" s="828"/>
      <c r="M16" s="827">
        <f t="shared" si="2"/>
        <v>8026214</v>
      </c>
    </row>
    <row r="17" spans="1:13" s="225" customFormat="1" ht="24" customHeight="1">
      <c r="A17" s="767">
        <v>5</v>
      </c>
      <c r="B17" s="825" t="s">
        <v>502</v>
      </c>
      <c r="C17" s="826">
        <v>5581000</v>
      </c>
      <c r="D17" s="827">
        <f t="shared" si="4"/>
        <v>8203220</v>
      </c>
      <c r="E17" s="826">
        <v>4321890</v>
      </c>
      <c r="F17" s="826">
        <v>3881330</v>
      </c>
      <c r="G17" s="826">
        <v>685551</v>
      </c>
      <c r="H17" s="826">
        <v>213885</v>
      </c>
      <c r="I17" s="827">
        <f t="shared" si="1"/>
        <v>9102656</v>
      </c>
      <c r="J17" s="828">
        <v>9102656</v>
      </c>
      <c r="K17" s="828">
        <f t="shared" si="3"/>
        <v>57000</v>
      </c>
      <c r="L17" s="828"/>
      <c r="M17" s="827">
        <f t="shared" si="2"/>
        <v>9159656</v>
      </c>
    </row>
    <row r="18" spans="1:13" s="225" customFormat="1" ht="24" customHeight="1">
      <c r="A18" s="767">
        <v>7</v>
      </c>
      <c r="B18" s="825" t="s">
        <v>503</v>
      </c>
      <c r="C18" s="826">
        <v>4132000</v>
      </c>
      <c r="D18" s="827">
        <f t="shared" si="4"/>
        <v>9070023</v>
      </c>
      <c r="E18" s="826">
        <v>3385000</v>
      </c>
      <c r="F18" s="826">
        <v>5685023</v>
      </c>
      <c r="G18" s="826">
        <v>899412</v>
      </c>
      <c r="H18" s="826">
        <v>105886</v>
      </c>
      <c r="I18" s="827">
        <f t="shared" si="1"/>
        <v>10075321</v>
      </c>
      <c r="J18" s="828">
        <v>10075321</v>
      </c>
      <c r="K18" s="828">
        <f t="shared" si="3"/>
        <v>57000</v>
      </c>
      <c r="L18" s="829"/>
      <c r="M18" s="827">
        <f t="shared" si="2"/>
        <v>10132321</v>
      </c>
    </row>
    <row r="19" spans="1:13" s="225" customFormat="1" ht="24" customHeight="1">
      <c r="A19" s="767">
        <v>8</v>
      </c>
      <c r="B19" s="825" t="s">
        <v>504</v>
      </c>
      <c r="C19" s="826">
        <v>3466000</v>
      </c>
      <c r="D19" s="827">
        <f t="shared" si="4"/>
        <v>8117306</v>
      </c>
      <c r="E19" s="826">
        <v>3261400</v>
      </c>
      <c r="F19" s="826">
        <v>4855906</v>
      </c>
      <c r="G19" s="826">
        <v>878492</v>
      </c>
      <c r="H19" s="826">
        <v>30708</v>
      </c>
      <c r="I19" s="827">
        <f t="shared" si="1"/>
        <v>9026506</v>
      </c>
      <c r="J19" s="828">
        <v>9026506</v>
      </c>
      <c r="K19" s="828">
        <f t="shared" si="3"/>
        <v>57000</v>
      </c>
      <c r="L19" s="828"/>
      <c r="M19" s="827">
        <f t="shared" si="2"/>
        <v>9083506</v>
      </c>
    </row>
    <row r="20" spans="1:13" s="225" customFormat="1" ht="24" customHeight="1">
      <c r="A20" s="767">
        <v>6</v>
      </c>
      <c r="B20" s="825" t="s">
        <v>505</v>
      </c>
      <c r="C20" s="826">
        <v>1350000</v>
      </c>
      <c r="D20" s="827">
        <f t="shared" si="4"/>
        <v>6937410</v>
      </c>
      <c r="E20" s="826">
        <v>1109360</v>
      </c>
      <c r="F20" s="826">
        <v>5828050</v>
      </c>
      <c r="G20" s="826">
        <v>951218</v>
      </c>
      <c r="H20" s="826"/>
      <c r="I20" s="827">
        <f t="shared" si="1"/>
        <v>7888628</v>
      </c>
      <c r="J20" s="828">
        <v>7888628</v>
      </c>
      <c r="K20" s="828">
        <f>97000+30000</f>
        <v>127000</v>
      </c>
      <c r="L20" s="828"/>
      <c r="M20" s="827">
        <f t="shared" si="2"/>
        <v>8015628</v>
      </c>
    </row>
    <row r="21" spans="1:13" ht="22.5" customHeight="1">
      <c r="A21" s="156">
        <v>9</v>
      </c>
      <c r="B21" s="78" t="s">
        <v>506</v>
      </c>
      <c r="C21" s="828">
        <v>802000</v>
      </c>
      <c r="D21" s="830">
        <f>E21+F21</f>
        <v>5967176</v>
      </c>
      <c r="E21" s="828">
        <v>696160</v>
      </c>
      <c r="F21" s="828">
        <v>5271016</v>
      </c>
      <c r="G21" s="828">
        <v>776883</v>
      </c>
      <c r="H21" s="828"/>
      <c r="I21" s="827">
        <f t="shared" si="1"/>
        <v>6744059</v>
      </c>
      <c r="J21" s="828">
        <v>6744059</v>
      </c>
      <c r="K21" s="828">
        <f>92000+30000</f>
        <v>122000</v>
      </c>
      <c r="L21" s="828"/>
      <c r="M21" s="827">
        <f t="shared" si="2"/>
        <v>6866059</v>
      </c>
    </row>
    <row r="22" spans="1:13" ht="21.75" customHeight="1">
      <c r="A22" s="242">
        <v>10</v>
      </c>
      <c r="B22" s="831" t="s">
        <v>507</v>
      </c>
      <c r="C22" s="832">
        <v>998000</v>
      </c>
      <c r="D22" s="833">
        <f t="shared" si="4"/>
        <v>6309039</v>
      </c>
      <c r="E22" s="832">
        <v>794690</v>
      </c>
      <c r="F22" s="832">
        <v>5514349</v>
      </c>
      <c r="G22" s="832">
        <v>833990</v>
      </c>
      <c r="H22" s="832"/>
      <c r="I22" s="834">
        <f t="shared" si="1"/>
        <v>7143029</v>
      </c>
      <c r="J22" s="832">
        <v>7143029</v>
      </c>
      <c r="K22" s="832">
        <f>97000+30000</f>
        <v>127000</v>
      </c>
      <c r="L22" s="832"/>
      <c r="M22" s="834">
        <f t="shared" si="2"/>
        <v>7270029</v>
      </c>
    </row>
    <row r="23" spans="1:11" ht="18.75">
      <c r="A23" s="710"/>
      <c r="B23" s="711"/>
      <c r="C23" s="712"/>
      <c r="D23" s="712"/>
      <c r="E23" s="712"/>
      <c r="F23" s="712"/>
      <c r="G23" s="712"/>
      <c r="H23" s="713"/>
      <c r="I23" s="713"/>
      <c r="J23" s="714"/>
      <c r="K23" s="714"/>
    </row>
    <row r="24" spans="1:9" ht="18.75">
      <c r="A24" s="225"/>
      <c r="B24" s="225"/>
      <c r="C24" s="225"/>
      <c r="D24" s="225"/>
      <c r="E24" s="225"/>
      <c r="F24" s="225"/>
      <c r="G24" s="225"/>
      <c r="H24" s="225"/>
      <c r="I24" s="225"/>
    </row>
    <row r="25" spans="1:9" ht="18.75">
      <c r="A25" s="225"/>
      <c r="B25" s="225"/>
      <c r="C25" s="225"/>
      <c r="D25" s="225"/>
      <c r="E25" s="225"/>
      <c r="F25" s="225"/>
      <c r="G25" s="225"/>
      <c r="H25" s="225"/>
      <c r="I25" s="225"/>
    </row>
    <row r="26" spans="1:9" ht="18.75">
      <c r="A26" s="225"/>
      <c r="B26" s="225"/>
      <c r="C26" s="225"/>
      <c r="D26" s="225"/>
      <c r="E26" s="225"/>
      <c r="F26" s="225"/>
      <c r="G26" s="225"/>
      <c r="H26" s="225"/>
      <c r="I26" s="225"/>
    </row>
    <row r="27" spans="1:9" ht="18.75">
      <c r="A27" s="225"/>
      <c r="B27" s="225"/>
      <c r="C27" s="225"/>
      <c r="D27" s="225"/>
      <c r="E27" s="225"/>
      <c r="F27" s="225"/>
      <c r="G27" s="225"/>
      <c r="H27" s="225"/>
      <c r="I27" s="225"/>
    </row>
    <row r="28" spans="1:9" ht="18.75">
      <c r="A28" s="225"/>
      <c r="B28" s="225"/>
      <c r="C28" s="225"/>
      <c r="D28" s="225"/>
      <c r="E28" s="225"/>
      <c r="F28" s="225"/>
      <c r="G28" s="225"/>
      <c r="H28" s="225"/>
      <c r="I28" s="225"/>
    </row>
    <row r="29" spans="1:9" ht="18.75">
      <c r="A29" s="225"/>
      <c r="B29" s="225"/>
      <c r="C29" s="225"/>
      <c r="D29" s="225"/>
      <c r="E29" s="225"/>
      <c r="F29" s="225"/>
      <c r="G29" s="225"/>
      <c r="H29" s="225"/>
      <c r="I29" s="225"/>
    </row>
    <row r="30" spans="1:9" ht="18.75">
      <c r="A30" s="225"/>
      <c r="B30" s="225"/>
      <c r="C30" s="225"/>
      <c r="D30" s="225"/>
      <c r="E30" s="225"/>
      <c r="F30" s="225"/>
      <c r="G30" s="225"/>
      <c r="H30" s="225"/>
      <c r="I30" s="225"/>
    </row>
    <row r="31" spans="1:9" ht="18.75">
      <c r="A31" s="225"/>
      <c r="B31" s="225"/>
      <c r="C31" s="225"/>
      <c r="D31" s="225"/>
      <c r="E31" s="225"/>
      <c r="F31" s="225"/>
      <c r="G31" s="225"/>
      <c r="H31" s="225"/>
      <c r="I31" s="225"/>
    </row>
    <row r="32" spans="1:9" ht="22.5" customHeight="1">
      <c r="A32" s="225"/>
      <c r="B32" s="225"/>
      <c r="C32" s="225"/>
      <c r="D32" s="225"/>
      <c r="E32" s="225"/>
      <c r="F32" s="225"/>
      <c r="G32" s="225"/>
      <c r="H32" s="225"/>
      <c r="I32" s="225"/>
    </row>
    <row r="33" spans="1:9" ht="18.75">
      <c r="A33" s="225"/>
      <c r="B33" s="225"/>
      <c r="C33" s="225"/>
      <c r="D33" s="225"/>
      <c r="E33" s="225"/>
      <c r="F33" s="225"/>
      <c r="G33" s="225"/>
      <c r="H33" s="225"/>
      <c r="I33" s="225"/>
    </row>
    <row r="34" spans="1:9" ht="18.75">
      <c r="A34" s="225"/>
      <c r="B34" s="225"/>
      <c r="C34" s="225"/>
      <c r="D34" s="225"/>
      <c r="E34" s="225"/>
      <c r="F34" s="225"/>
      <c r="G34" s="225"/>
      <c r="H34" s="225"/>
      <c r="I34" s="225"/>
    </row>
    <row r="35" spans="1:9" ht="18.75">
      <c r="A35" s="225"/>
      <c r="B35" s="225"/>
      <c r="C35" s="225"/>
      <c r="D35" s="225"/>
      <c r="E35" s="225"/>
      <c r="F35" s="225"/>
      <c r="G35" s="225"/>
      <c r="H35" s="225"/>
      <c r="I35" s="225"/>
    </row>
    <row r="36" spans="1:9" ht="18.75">
      <c r="A36" s="225"/>
      <c r="B36" s="225"/>
      <c r="C36" s="225"/>
      <c r="D36" s="225"/>
      <c r="E36" s="225"/>
      <c r="F36" s="225"/>
      <c r="G36" s="225"/>
      <c r="H36" s="225"/>
      <c r="I36" s="225"/>
    </row>
  </sheetData>
  <sheetProtection/>
  <mergeCells count="18">
    <mergeCell ref="A1:C1"/>
    <mergeCell ref="A2:C2"/>
    <mergeCell ref="E7:E10"/>
    <mergeCell ref="A3:K3"/>
    <mergeCell ref="A4:K4"/>
    <mergeCell ref="A6:A10"/>
    <mergeCell ref="C6:C10"/>
    <mergeCell ref="D6:D10"/>
    <mergeCell ref="I6:I10"/>
    <mergeCell ref="J6:J10"/>
    <mergeCell ref="L6:L10"/>
    <mergeCell ref="M6:M10"/>
    <mergeCell ref="K6:K10"/>
    <mergeCell ref="H6:H10"/>
    <mergeCell ref="B6:B10"/>
    <mergeCell ref="E6:F6"/>
    <mergeCell ref="G6:G10"/>
    <mergeCell ref="F7:F10"/>
  </mergeCells>
  <printOptions horizontalCentered="1"/>
  <pageMargins left="0.1968503937007874" right="0.1968503937007874" top="0.34" bottom="0.2362204724409449" header="0.15748031496062992" footer="0.15748031496062992"/>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Finance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Dinh Xuan Ha</dc:creator>
  <cp:keywords/>
  <dc:description/>
  <cp:lastModifiedBy>pc 2020</cp:lastModifiedBy>
  <cp:lastPrinted>2023-11-14T07:56:46Z</cp:lastPrinted>
  <dcterms:created xsi:type="dcterms:W3CDTF">2002-06-06T06:34:24Z</dcterms:created>
  <dcterms:modified xsi:type="dcterms:W3CDTF">2023-11-20T03:10:38Z</dcterms:modified>
  <cp:category/>
  <cp:version/>
  <cp:contentType/>
  <cp:contentStatus/>
</cp:coreProperties>
</file>